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624"/>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35\"/>
    </mc:Choice>
  </mc:AlternateContent>
  <xr:revisionPtr revIDLastSave="0" documentId="13_ncr:1_{DF2D1F60-1181-437B-90BB-CF86EBF954A8}" xr6:coauthVersionLast="45" xr6:coauthVersionMax="45" xr10:uidLastSave="{00000000-0000-0000-0000-000000000000}"/>
  <bookViews>
    <workbookView xWindow="1770" yWindow="2355" windowWidth="23100" windowHeight="11460" tabRatio="842" xr2:uid="{00000000-000D-0000-FFFF-FFFF00000000}"/>
  </bookViews>
  <sheets>
    <sheet name="Formato" sheetId="316" r:id="rId1"/>
    <sheet name="Predial" sheetId="696" r:id="rId2"/>
    <sheet name="Financiero " sheetId="640" r:id="rId3"/>
    <sheet name="Registro fotográfico social" sheetId="693" r:id="rId4"/>
    <sheet name="Registro fotográfico redes" sheetId="497" r:id="rId5"/>
    <sheet name="Registro fotográfico técnico" sheetId="690" r:id="rId6"/>
    <sheet name="Registro fotográfico túnel" sheetId="692" r:id="rId7"/>
    <sheet name="Registro fotográfico puentes" sheetId="691" r:id="rId8"/>
    <sheet name="Registro fotográfico OyM" sheetId="697" r:id="rId9"/>
    <sheet name="Reg fotográfico ambiental UF1-3" sheetId="694" r:id="rId10"/>
    <sheet name="Reg fotográfico ambiental UF2,1" sheetId="695"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 localSheetId="10">#REF!</definedName>
    <definedName name="\m">#REF!</definedName>
    <definedName name="\n" localSheetId="10">#REF!</definedName>
    <definedName name="\n">#REF!</definedName>
    <definedName name="\p" localSheetId="10">#REF!</definedName>
    <definedName name="\p">#REF!</definedName>
    <definedName name="\w" localSheetId="10">#REF!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#REF!</definedName>
    <definedName name="_____________L1" localSheetId="9">#REF!</definedName>
    <definedName name="_____________L1" localSheetId="10">#REF!</definedName>
    <definedName name="_____________L1">#REF!</definedName>
    <definedName name="_____________L2" localSheetId="9">#REF!</definedName>
    <definedName name="_____________L2" localSheetId="10">#REF!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#REF!</definedName>
    <definedName name="____________L1" localSheetId="9">#REF!</definedName>
    <definedName name="____________L1" localSheetId="10">#REF!</definedName>
    <definedName name="____________L1">#REF!</definedName>
    <definedName name="____________L2" localSheetId="9">#REF!</definedName>
    <definedName name="____________L2" localSheetId="10">#REF!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#REF!</definedName>
    <definedName name="___________A1" localSheetId="9">#REF!</definedName>
    <definedName name="___________A1" localSheetId="10">#REF!</definedName>
    <definedName name="___________A1">#REF!</definedName>
    <definedName name="___________A25" localSheetId="9">#REF!</definedName>
    <definedName name="___________A25" localSheetId="10">#REF!</definedName>
    <definedName name="___________A25">#REF!</definedName>
    <definedName name="___________CD1" localSheetId="10">#REF!</definedName>
    <definedName name="___________CD1">#REF!</definedName>
    <definedName name="___________ddd1" localSheetId="10">#REF!</definedName>
    <definedName name="___________ddd1">#REF!</definedName>
    <definedName name="___________G2" localSheetId="10">#REF!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#REF!</definedName>
    <definedName name="___________K1" localSheetId="9">#REF!</definedName>
    <definedName name="___________K1" localSheetId="10">#REF!</definedName>
    <definedName name="___________K1">#REF!</definedName>
    <definedName name="___________L1" localSheetId="9">#REF!</definedName>
    <definedName name="___________L1" localSheetId="10">#REF!</definedName>
    <definedName name="___________L1">#REF!</definedName>
    <definedName name="___________L2" localSheetId="10">#REF!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#REF!</definedName>
    <definedName name="__________L1" localSheetId="9">#REF!</definedName>
    <definedName name="__________L1" localSheetId="10">#REF!</definedName>
    <definedName name="__________L1">#REF!</definedName>
    <definedName name="__________L2" localSheetId="9">#REF!</definedName>
    <definedName name="__________L2" localSheetId="10">#REF!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#REF!</definedName>
    <definedName name="_________A1" localSheetId="9">#REF!</definedName>
    <definedName name="_________A1" localSheetId="10">#REF!</definedName>
    <definedName name="_________A1">#REF!</definedName>
    <definedName name="_________A25" localSheetId="9">#REF!</definedName>
    <definedName name="_________A25" localSheetId="10">#REF!</definedName>
    <definedName name="_________A25">#REF!</definedName>
    <definedName name="_________CD1" localSheetId="10">#REF!</definedName>
    <definedName name="_________CD1">#REF!</definedName>
    <definedName name="_________ddd1" localSheetId="10">#REF!</definedName>
    <definedName name="_________ddd1">#REF!</definedName>
    <definedName name="_________G2" localSheetId="10">#REF!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#REF!</definedName>
    <definedName name="_________K1" localSheetId="9">#REF!</definedName>
    <definedName name="_________K1" localSheetId="10">#REF!</definedName>
    <definedName name="_________K1">#REF!</definedName>
    <definedName name="_________L1" localSheetId="9">#REF!</definedName>
    <definedName name="_________L1" localSheetId="10">#REF!</definedName>
    <definedName name="_________L1">#REF!</definedName>
    <definedName name="_________L2" localSheetId="10">#REF!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#REF!</definedName>
    <definedName name="________a03" localSheetId="9">#REF!</definedName>
    <definedName name="________a03" localSheetId="10">#REF!</definedName>
    <definedName name="________a03">#REF!</definedName>
    <definedName name="________A1" localSheetId="9">#REF!</definedName>
    <definedName name="________A1" localSheetId="10">#REF!</definedName>
    <definedName name="________A1">#REF!</definedName>
    <definedName name="________A25" localSheetId="10">#REF!</definedName>
    <definedName name="________A25">#REF!</definedName>
    <definedName name="________CD1" localSheetId="10">#REF!</definedName>
    <definedName name="________CD1">#REF!</definedName>
    <definedName name="________ddd1" localSheetId="10">#REF!</definedName>
    <definedName name="________ddd1">#REF!</definedName>
    <definedName name="________G2" localSheetId="10">#REF!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#REF!</definedName>
    <definedName name="________K1" localSheetId="9">#REF!</definedName>
    <definedName name="________K1" localSheetId="10">#REF!</definedName>
    <definedName name="________K1">#REF!</definedName>
    <definedName name="________L1" localSheetId="9">#REF!</definedName>
    <definedName name="________L1" localSheetId="10">#REF!</definedName>
    <definedName name="________L1">#REF!</definedName>
    <definedName name="________L2" localSheetId="10">#REF!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#REF!</definedName>
    <definedName name="_______a03" localSheetId="9">#REF!</definedName>
    <definedName name="_______a03" localSheetId="10">#REF!</definedName>
    <definedName name="_______a03">#REF!</definedName>
    <definedName name="_______A1" localSheetId="9">#REF!</definedName>
    <definedName name="_______A1" localSheetId="10">#REF!</definedName>
    <definedName name="_______A1">#REF!</definedName>
    <definedName name="_______A25" localSheetId="10">#REF!</definedName>
    <definedName name="_______A25">#REF!</definedName>
    <definedName name="_______CD1" localSheetId="10">#REF!</definedName>
    <definedName name="_______CD1">#REF!</definedName>
    <definedName name="_______ddd1" localSheetId="10">#REF!</definedName>
    <definedName name="_______ddd1">#REF!</definedName>
    <definedName name="_______G2" localSheetId="10">#REF!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#REF!</definedName>
    <definedName name="______a03" localSheetId="9">#REF!</definedName>
    <definedName name="______a03" localSheetId="10">#REF!</definedName>
    <definedName name="______a03">#REF!</definedName>
    <definedName name="______A1" localSheetId="9">#REF!</definedName>
    <definedName name="______A1" localSheetId="10">#REF!</definedName>
    <definedName name="______A1">#REF!</definedName>
    <definedName name="______A25" localSheetId="10">#REF!</definedName>
    <definedName name="______A25">#REF!</definedName>
    <definedName name="______CD1" localSheetId="10">#REF!</definedName>
    <definedName name="______CD1">#REF!</definedName>
    <definedName name="______ddd1" localSheetId="10">#REF!</definedName>
    <definedName name="______ddd1">#REF!</definedName>
    <definedName name="______G2" localSheetId="10">#REF!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#REF!</definedName>
    <definedName name="______K1" localSheetId="9">#REF!</definedName>
    <definedName name="______K1" localSheetId="10">#REF!</definedName>
    <definedName name="______K1">#REF!</definedName>
    <definedName name="______L1" localSheetId="9">#REF!</definedName>
    <definedName name="______L1" localSheetId="10">#REF!</definedName>
    <definedName name="______L1">#REF!</definedName>
    <definedName name="______L2" localSheetId="10">#REF!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#REF!</definedName>
    <definedName name="_____a03" localSheetId="9">#REF!</definedName>
    <definedName name="_____a03" localSheetId="10">#REF!</definedName>
    <definedName name="_____a03">#REF!</definedName>
    <definedName name="_____A1" localSheetId="9">#REF!</definedName>
    <definedName name="_____A1" localSheetId="10">#REF!</definedName>
    <definedName name="_____A1">#REF!</definedName>
    <definedName name="_____A25" localSheetId="10">#REF!</definedName>
    <definedName name="_____A25">#REF!</definedName>
    <definedName name="_____CD1" localSheetId="10">#REF!</definedName>
    <definedName name="_____CD1">#REF!</definedName>
    <definedName name="_____ddd1" localSheetId="10">#REF!</definedName>
    <definedName name="_____ddd1">#REF!</definedName>
    <definedName name="_____G2" localSheetId="10">#REF!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#REF!</definedName>
    <definedName name="____a03" localSheetId="9">#REF!</definedName>
    <definedName name="____a03" localSheetId="10">#REF!</definedName>
    <definedName name="____a03">#REF!</definedName>
    <definedName name="____A1" localSheetId="9">#REF!</definedName>
    <definedName name="____A1" localSheetId="10">#REF!</definedName>
    <definedName name="____A1">#REF!</definedName>
    <definedName name="____A25" localSheetId="10">#REF!</definedName>
    <definedName name="____A25">#REF!</definedName>
    <definedName name="____CD1" localSheetId="10">#REF!</definedName>
    <definedName name="____CD1">#REF!</definedName>
    <definedName name="____ddd1" localSheetId="10">#REF!</definedName>
    <definedName name="____ddd1">#REF!</definedName>
    <definedName name="____G2" localSheetId="10">#REF!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#REF!</definedName>
    <definedName name="___a03" localSheetId="9">#REF!</definedName>
    <definedName name="___a03" localSheetId="10">#REF!</definedName>
    <definedName name="___a03">#REF!</definedName>
    <definedName name="___A1" localSheetId="9">#REF!</definedName>
    <definedName name="___A1" localSheetId="10">#REF!</definedName>
    <definedName name="___A1">#REF!</definedName>
    <definedName name="___A25" localSheetId="10">#REF!</definedName>
    <definedName name="___A25">#REF!</definedName>
    <definedName name="___CD1" localSheetId="10">#REF!</definedName>
    <definedName name="___CD1">#REF!</definedName>
    <definedName name="___ddd1" localSheetId="10">#REF!</definedName>
    <definedName name="___ddd1">#REF!</definedName>
    <definedName name="___G2" localSheetId="10">#REF!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#REF!</definedName>
    <definedName name="__a03" localSheetId="9">#REF!</definedName>
    <definedName name="__a03" localSheetId="10">#REF!</definedName>
    <definedName name="__a03">#REF!</definedName>
    <definedName name="__A1" localSheetId="9">#REF!</definedName>
    <definedName name="__A1" localSheetId="10">#REF!</definedName>
    <definedName name="__A1">#REF!</definedName>
    <definedName name="__A25" localSheetId="10">#REF!</definedName>
    <definedName name="__A25">#REF!</definedName>
    <definedName name="__CD1" localSheetId="10">#REF!</definedName>
    <definedName name="__CD1">#REF!</definedName>
    <definedName name="__ddd1" localSheetId="10">#REF!</definedName>
    <definedName name="__ddd1">#REF!</definedName>
    <definedName name="__G2" localSheetId="10">#REF!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#REF!</definedName>
    <definedName name="__K1" localSheetId="9">#REF!</definedName>
    <definedName name="__K1" localSheetId="10">#REF!</definedName>
    <definedName name="__K1">#REF!</definedName>
    <definedName name="__L1" localSheetId="9">#REF!</definedName>
    <definedName name="__L1" localSheetId="10">#REF!</definedName>
    <definedName name="__L1">#REF!</definedName>
    <definedName name="__L2" localSheetId="10">#REF!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#REF!</definedName>
    <definedName name="_a03" localSheetId="9">#REF!</definedName>
    <definedName name="_a03" localSheetId="10">#REF!</definedName>
    <definedName name="_a03">#REF!</definedName>
    <definedName name="_A1" localSheetId="9">#REF!</definedName>
    <definedName name="_A1" localSheetId="10">#REF!</definedName>
    <definedName name="_A1">#REF!</definedName>
    <definedName name="_A25" localSheetId="10">#REF!</definedName>
    <definedName name="_A25">#REF!</definedName>
    <definedName name="_CD1" localSheetId="10">#REF!</definedName>
    <definedName name="_CD1">#REF!</definedName>
    <definedName name="_ddd1" localSheetId="10">#REF!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#REF!</definedName>
    <definedName name="A" localSheetId="10">#REF!</definedName>
    <definedName name="A">#REF!</definedName>
    <definedName name="A_IMPRESIÓN_IM" localSheetId="10">#REF!</definedName>
    <definedName name="A_IMPRESIÓN_IM">#REF!</definedName>
    <definedName name="AAA" localSheetId="10">#REF!</definedName>
    <definedName name="AAA">#REF!</definedName>
    <definedName name="AAAA" localSheetId="10">#REF!</definedName>
    <definedName name="AAAA">#REF!</definedName>
    <definedName name="AAAAA" localSheetId="10">#REF!</definedName>
    <definedName name="AAAAA">#REF!</definedName>
    <definedName name="AAAAAA" localSheetId="10">#REF!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#REF!</definedName>
    <definedName name="alarg" localSheetId="9">#REF!</definedName>
    <definedName name="alarg" localSheetId="10">#REF!</definedName>
    <definedName name="alarg">#REF!</definedName>
    <definedName name="_xlnm.Print_Area" localSheetId="2">'Financiero '!$B$1:$U$180</definedName>
    <definedName name="_xlnm.Print_Area" localSheetId="1">Predial!$A$1:$I$46</definedName>
    <definedName name="_xlnm.Print_Area" localSheetId="9">'Reg fotográfico ambiental UF1-3'!$B$1:$M$123</definedName>
    <definedName name="_xlnm.Print_Area" localSheetId="10">'Reg fotográfico ambiental UF2,1'!$B$1:$M$89</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túnel'!$A$1:$M$104</definedName>
    <definedName name="arena" localSheetId="9">#REF!</definedName>
    <definedName name="arena" localSheetId="10">#REF!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#REF!</definedName>
    <definedName name="C.B.R_Usme" localSheetId="10">#REF!</definedName>
    <definedName name="C.B.R_Usme">#REF!</definedName>
    <definedName name="C_B_R_USME" localSheetId="10">#REF!</definedName>
    <definedName name="C_B_R_USME">#REF!</definedName>
    <definedName name="CARACTERIZACION" localSheetId="10">#REF!</definedName>
    <definedName name="CARACTERIZACION">#REF!</definedName>
    <definedName name="CARAS" localSheetId="10">#REF!</definedName>
    <definedName name="CARAS">#REF!</definedName>
    <definedName name="CARASF2" localSheetId="10">#REF!</definedName>
    <definedName name="CARASF2">#REF!</definedName>
    <definedName name="CARLOS" localSheetId="10">#REF!</definedName>
    <definedName name="CARLOS">#REF!</definedName>
    <definedName name="CARSF1" localSheetId="10">#REF!</definedName>
    <definedName name="CARSF1">#REF!</definedName>
    <definedName name="CARSF2" localSheetId="10">#REF!</definedName>
    <definedName name="CARSF2">#REF!</definedName>
    <definedName name="CARSF3" localSheetId="10">#REF!</definedName>
    <definedName name="CARSF3">#REF!</definedName>
    <definedName name="Cimiento">[8]Hoja2!$C$9:$C$11</definedName>
    <definedName name="Clasificacion" localSheetId="10">[9]!Clasificacion</definedName>
    <definedName name="Clasificacion">[9]!Clasificacion</definedName>
    <definedName name="CLASIFICACION1" localSheetId="9">#REF!</definedName>
    <definedName name="CLASIFICACION1" localSheetId="10">#REF!</definedName>
    <definedName name="CLASIFICACION1">#REF!</definedName>
    <definedName name="CLASIFICACION2" localSheetId="9">#REF!</definedName>
    <definedName name="CLASIFICACION2" localSheetId="10">#REF!</definedName>
    <definedName name="CLASIFICACION2">#REF!</definedName>
    <definedName name="CONCEPTO">'[6]Consignaciones CCS'!$G$8:$G$379</definedName>
    <definedName name="COTA" localSheetId="9">#REF!</definedName>
    <definedName name="COTA" localSheetId="10">#REF!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#REF!</definedName>
    <definedName name="CUADRO" localSheetId="10">#REF!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CVBBB" localSheetId="10">#REF!</definedName>
    <definedName name="CVBBB">#REF!</definedName>
    <definedName name="D" localSheetId="1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 localSheetId="10">#REF!</definedName>
    <definedName name="Datos">#REF!</definedName>
    <definedName name="dddd" localSheetId="10">#REF!</definedName>
    <definedName name="dddd">#REF!</definedName>
    <definedName name="DEPARTAMENTO" localSheetId="10">#REF!</definedName>
    <definedName name="DEPARTAMENTO">#REF!</definedName>
    <definedName name="DEPARTAMENTO1" localSheetId="10">#REF!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#REF!</definedName>
    <definedName name="dgdgfe" localSheetId="9">#REF!</definedName>
    <definedName name="dgdgfe" localSheetId="10">#REF!</definedName>
    <definedName name="dgdgfe">#REF!</definedName>
    <definedName name="DIANA" localSheetId="9">#REF!</definedName>
    <definedName name="DIANA" localSheetId="10">#REF!</definedName>
    <definedName name="DIANA">#REF!</definedName>
    <definedName name="DISEÑOMARSHALL" localSheetId="10">#REF!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7">[1]DATOS!#REF!</definedName>
    <definedName name="enero">[1]DATOS!#REF!</definedName>
    <definedName name="EQUIV" localSheetId="9">#REF!</definedName>
    <definedName name="EQUIV" localSheetId="10">#REF!</definedName>
    <definedName name="EQUIV">#REF!</definedName>
    <definedName name="Estabilidad" localSheetId="9">#REF!</definedName>
    <definedName name="Estabilidad" localSheetId="10">#REF!</definedName>
    <definedName name="Estabilidad">#REF!</definedName>
    <definedName name="Estabilidad2" localSheetId="9">#REF!</definedName>
    <definedName name="Estabilidad2" localSheetId="10">#REF!</definedName>
    <definedName name="Estabilidad2">#REF!</definedName>
    <definedName name="Estabilidad3" localSheetId="10">#REF!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#REF!</definedName>
    <definedName name="Faccorec3" localSheetId="10">#REF!</definedName>
    <definedName name="Faccorec3">#REF!</definedName>
    <definedName name="FactCorrecc" localSheetId="10">#REF!</definedName>
    <definedName name="FactCorrecc">#REF!</definedName>
    <definedName name="feb" localSheetId="2">#REF!</definedName>
    <definedName name="feb" localSheetId="10">#REF!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#REF!</definedName>
    <definedName name="FIRMA" localSheetId="9">INDIRECTOMIFOTO</definedName>
    <definedName name="FIRMA" localSheetId="10">INDIRECTOMIFOTO</definedName>
    <definedName name="FIRMA">INDIRECTOMIFOTO</definedName>
    <definedName name="Flujo" localSheetId="9">#REF!</definedName>
    <definedName name="Flujo" localSheetId="10">#REF!</definedName>
    <definedName name="Flujo">#REF!</definedName>
    <definedName name="Flujo2" localSheetId="9">#REF!</definedName>
    <definedName name="Flujo2" localSheetId="10">#REF!</definedName>
    <definedName name="Flujo2">#REF!</definedName>
    <definedName name="Flujo3" localSheetId="9">#REF!</definedName>
    <definedName name="Flujo3" localSheetId="10">#REF!</definedName>
    <definedName name="Flujo3">#REF!</definedName>
    <definedName name="Fondo" localSheetId="10">#REF!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#REF!</definedName>
    <definedName name="graNo" localSheetId="10">#REF!</definedName>
    <definedName name="graNo">#REF!</definedName>
    <definedName name="h" localSheetId="10">[1]DATOS!#REF!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'[17]Datos Generales'!#REF!</definedName>
    <definedName name="IMAGEN2" localSheetId="10">'[17]Datos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#REF!</definedName>
    <definedName name="J" localSheetId="10">#REF!</definedName>
    <definedName name="J">#REF!</definedName>
    <definedName name="J.J" localSheetId="10">#REF!</definedName>
    <definedName name="J.J">#REF!</definedName>
    <definedName name="J.J5" localSheetId="10">#REF!</definedName>
    <definedName name="J.J5">#REF!</definedName>
    <definedName name="JAIME" localSheetId="10">#REF!</definedName>
    <definedName name="JAIME">#REF!</definedName>
    <definedName name="JJUUI" localSheetId="10">#REF!</definedName>
    <definedName name="JJUUI">#REF!</definedName>
    <definedName name="JKJK" localSheetId="10">#REF!</definedName>
    <definedName name="JKJK">#REF!</definedName>
    <definedName name="jose" localSheetId="10">#REF!</definedName>
    <definedName name="jose">#REF!</definedName>
    <definedName name="JOTA">#N/A</definedName>
    <definedName name="JUAN" localSheetId="9">#REF!</definedName>
    <definedName name="JUAN" localSheetId="10">#REF!</definedName>
    <definedName name="JUAN">#REF!</definedName>
    <definedName name="JUANA" localSheetId="9">#REF!</definedName>
    <definedName name="JUANA" localSheetId="10">#REF!</definedName>
    <definedName name="JUANA">#REF!</definedName>
    <definedName name="julio" localSheetId="9">#REF!</definedName>
    <definedName name="julio" localSheetId="10">#REF!</definedName>
    <definedName name="julio">#REF!</definedName>
    <definedName name="JUSNSNS" localSheetId="10">#REF!</definedName>
    <definedName name="JUSNSNS">#REF!</definedName>
    <definedName name="K" localSheetId="10">#REF!</definedName>
    <definedName name="K">#REF!</definedName>
    <definedName name="KIU" localSheetId="10">#REF!</definedName>
    <definedName name="KIU">#REF!</definedName>
    <definedName name="KJUI" localSheetId="10">#REF!</definedName>
    <definedName name="KJUI">#REF!</definedName>
    <definedName name="KOIUIYUU" localSheetId="10">#REF!</definedName>
    <definedName name="KOIUIYUU">#REF!</definedName>
    <definedName name="KOP" localSheetId="10">#REF!</definedName>
    <definedName name="KOP">#REF!</definedName>
    <definedName name="KSUDUD" localSheetId="10">#REF!</definedName>
    <definedName name="KSUDUD">#REF!</definedName>
    <definedName name="l" localSheetId="10">#REF!</definedName>
    <definedName name="l">#REF!</definedName>
    <definedName name="lectarcilla1" localSheetId="10">#REF!</definedName>
    <definedName name="lectarcilla1">#REF!</definedName>
    <definedName name="lectarcilla2" localSheetId="10">#REF!</definedName>
    <definedName name="lectarcilla2">#REF!</definedName>
    <definedName name="lectarcilla3" localSheetId="10">#REF!</definedName>
    <definedName name="lectarcilla3">#REF!</definedName>
    <definedName name="lectarena1" localSheetId="10">#REF!</definedName>
    <definedName name="lectarena1">#REF!</definedName>
    <definedName name="lectarena2" localSheetId="10">#REF!</definedName>
    <definedName name="lectarena2">#REF!</definedName>
    <definedName name="lectarena3" localSheetId="10">#REF!</definedName>
    <definedName name="lectarena3">#REF!</definedName>
    <definedName name="LGSDGHGGSDF" localSheetId="10">#REF!</definedName>
    <definedName name="LGSDGHGGSDF">#REF!</definedName>
    <definedName name="lim.lim" localSheetId="2">[1]DATOS!#REF!</definedName>
    <definedName name="lim.lim" localSheetId="1">[2]DATOS!#REF!</definedName>
    <definedName name="lim.lim" localSheetId="10">[1]DATOS!#REF!</definedName>
    <definedName name="lim.lim" localSheetId="7">[1]DATOS!#REF!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#REF!</definedName>
    <definedName name="locali" localSheetId="9">#REF!</definedName>
    <definedName name="locali" localSheetId="10">#REF!</definedName>
    <definedName name="locali">#REF!</definedName>
    <definedName name="LUIS" localSheetId="9">#REF!</definedName>
    <definedName name="LUIS" localSheetId="10">#REF!</definedName>
    <definedName name="LUIS">#REF!</definedName>
    <definedName name="LUISJUAN" localSheetId="10">#REF!</definedName>
    <definedName name="LUISJUAN">#REF!</definedName>
    <definedName name="lusi" localSheetId="10">#REF!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'[19]EXTRACCIÓN (PARAFINADA)'!#REF!</definedName>
    <definedName name="MATRIZ.F" localSheetId="9">#REF!</definedName>
    <definedName name="MATRIZ.F" localSheetId="10">#REF!</definedName>
    <definedName name="MATRIZ.F">#REF!</definedName>
    <definedName name="MAURICIO" localSheetId="9">#REF!</definedName>
    <definedName name="MAURICIO" localSheetId="10">#REF!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#REF!</definedName>
    <definedName name="MuestraNo" localSheetId="9">#REF!</definedName>
    <definedName name="MuestraNo" localSheetId="10">#REF!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NOTAS" localSheetId="10">#REF!</definedName>
    <definedName name="NOTAS">#REF!</definedName>
    <definedName name="ÑÑ" localSheetId="10">#REF!</definedName>
    <definedName name="ÑÑ">#REF!</definedName>
    <definedName name="ÑÑÑ" localSheetId="10">#REF!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#REF!</definedName>
    <definedName name="perfil" localSheetId="10">#REF!</definedName>
    <definedName name="perfil">#REF!</definedName>
    <definedName name="Peso1A" localSheetId="10">#REF!</definedName>
    <definedName name="Peso1A">#REF!</definedName>
    <definedName name="Peso2A" localSheetId="10">#REF!</definedName>
    <definedName name="Peso2A">#REF!</definedName>
    <definedName name="Peso3" localSheetId="10">#REF!</definedName>
    <definedName name="Peso3">#REF!</definedName>
    <definedName name="Peso4" localSheetId="10">#REF!</definedName>
    <definedName name="Peso4">#REF!</definedName>
    <definedName name="Pesoagua2" localSheetId="10">#REF!</definedName>
    <definedName name="Pesoagua2">#REF!</definedName>
    <definedName name="Pesoagua3" localSheetId="10">#REF!</definedName>
    <definedName name="Pesoagua3">#REF!</definedName>
    <definedName name="PesoAire" localSheetId="10">#REF!</definedName>
    <definedName name="PesoAire">#REF!</definedName>
    <definedName name="PesoAire2" localSheetId="10">#REF!</definedName>
    <definedName name="PesoAire2">#REF!</definedName>
    <definedName name="Pesoaire3" localSheetId="10">#REF!</definedName>
    <definedName name="Pesoaire3">#REF!</definedName>
    <definedName name="Pesoenagua" localSheetId="10">#REF!</definedName>
    <definedName name="Pesoenagua">#REF!</definedName>
    <definedName name="Pesoparaf3" localSheetId="10">#REF!</definedName>
    <definedName name="Pesoparaf3">#REF!</definedName>
    <definedName name="Pesoparafinada" localSheetId="10">#REF!</definedName>
    <definedName name="Pesoparafinada">#REF!</definedName>
    <definedName name="PesoParf2" localSheetId="10">#REF!</definedName>
    <definedName name="PesoParf2">#REF!</definedName>
    <definedName name="PESORETCF1" localSheetId="10">#REF!</definedName>
    <definedName name="PESORETCF1">#REF!</definedName>
    <definedName name="PESORETCF2" localSheetId="10">#REF!</definedName>
    <definedName name="PESORETCF2">#REF!</definedName>
    <definedName name="PESORETCF3" localSheetId="10">#REF!</definedName>
    <definedName name="PESORETCF3">#REF!</definedName>
    <definedName name="plano" localSheetId="10">#REF!</definedName>
    <definedName name="plano">#REF!</definedName>
    <definedName name="planta" localSheetId="10">#REF!</definedName>
    <definedName name="planta">#REF!</definedName>
    <definedName name="porcentaje_aditivo" localSheetId="10">#REF!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#REF!</definedName>
    <definedName name="PPP" localSheetId="10">#REF!</definedName>
    <definedName name="PPP">#REF!</definedName>
    <definedName name="PPPP" localSheetId="10">#REF!</definedName>
    <definedName name="PPPP">#REF!</definedName>
    <definedName name="PPPPP" localSheetId="10">#REF!</definedName>
    <definedName name="PPPPP">#REF!</definedName>
    <definedName name="PR" localSheetId="10">#REF!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7">#REF!</definedName>
    <definedName name="Proceso" localSheetId="5">#REF!</definedName>
    <definedName name="Proceso" localSheetId="6">#REF!</definedName>
    <definedName name="Proceso">#REF!</definedName>
    <definedName name="Procesos" localSheetId="10">#REF!</definedName>
    <definedName name="Procesos">#REF!</definedName>
    <definedName name="propiedades" localSheetId="10">#REF!</definedName>
    <definedName name="propiedades">#REF!</definedName>
    <definedName name="proporciones" localSheetId="10">#REF!</definedName>
    <definedName name="proporciones">#REF!</definedName>
    <definedName name="proporciones_volumen" localSheetId="10">#REF!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#REF!</definedName>
    <definedName name="reteido4" localSheetId="9">#REF!</definedName>
    <definedName name="reteido4" localSheetId="10">#REF!</definedName>
    <definedName name="reteido4">#REF!</definedName>
    <definedName name="Retenido1" localSheetId="9">#REF!</definedName>
    <definedName name="Retenido1" localSheetId="10">#REF!</definedName>
    <definedName name="Retenido1">#REF!</definedName>
    <definedName name="Retenido10" localSheetId="10">#REF!</definedName>
    <definedName name="Retenido10">#REF!</definedName>
    <definedName name="Retenido100" localSheetId="10">#REF!</definedName>
    <definedName name="Retenido100">#REF!</definedName>
    <definedName name="retenido112" localSheetId="10">#REF!</definedName>
    <definedName name="retenido112">#REF!</definedName>
    <definedName name="retenido12" localSheetId="10">#REF!</definedName>
    <definedName name="retenido12">#REF!</definedName>
    <definedName name="Retenido200" localSheetId="10">#REF!</definedName>
    <definedName name="Retenido200">#REF!</definedName>
    <definedName name="Retenido30" localSheetId="10">#REF!</definedName>
    <definedName name="Retenido30">#REF!</definedName>
    <definedName name="Retenido34" localSheetId="10">#REF!</definedName>
    <definedName name="Retenido34">#REF!</definedName>
    <definedName name="retenido38" localSheetId="10">#REF!</definedName>
    <definedName name="retenido38">#REF!</definedName>
    <definedName name="Retenido38." localSheetId="10">#REF!</definedName>
    <definedName name="Retenido38.">#REF!</definedName>
    <definedName name="retenido4" localSheetId="10">#REF!</definedName>
    <definedName name="retenido4">#REF!</definedName>
    <definedName name="retenido40" localSheetId="10">#REF!</definedName>
    <definedName name="retenido40">#REF!</definedName>
    <definedName name="Retenido50" localSheetId="10">#REF!</definedName>
    <definedName name="Retenido50">#REF!</definedName>
    <definedName name="Retenido8" localSheetId="10">#REF!</definedName>
    <definedName name="Retenido8">#REF!</definedName>
    <definedName name="Retenido80" localSheetId="10">#REF!</definedName>
    <definedName name="Retenido80">#REF!</definedName>
    <definedName name="RF" localSheetId="1">[2]DATOS!#REF!</definedName>
    <definedName name="RF" localSheetId="10">[1]DATOS!#REF!</definedName>
    <definedName name="RF" localSheetId="7">[1]DATOS!#REF!</definedName>
    <definedName name="RF" localSheetId="5">[1]DATOS!#REF!</definedName>
    <definedName name="RF">[1]DATOS!#REF!</definedName>
    <definedName name="RICE" localSheetId="9">#REF!</definedName>
    <definedName name="RICE" localSheetId="10">#REF!</definedName>
    <definedName name="RICE">#REF!</definedName>
    <definedName name="Roughness_Processed_BTAVCICD1" localSheetId="9">#REF!</definedName>
    <definedName name="Roughness_Processed_BTAVCICD1" localSheetId="10">#REF!</definedName>
    <definedName name="Roughness_Processed_BTAVCICD1">#REF!</definedName>
    <definedName name="s4o" localSheetId="9">#REF!</definedName>
    <definedName name="s4o" localSheetId="10">#REF!</definedName>
    <definedName name="s4o" localSheetId="7">#REF!</definedName>
    <definedName name="s4o">#REF!</definedName>
    <definedName name="sdsd">[22]Lista!$B$4:$B$12</definedName>
    <definedName name="sjdjhfdggf" localSheetId="9">#REF!</definedName>
    <definedName name="sjdjhfdggf" localSheetId="10">#REF!</definedName>
    <definedName name="sjdjhfdggf">#REF!</definedName>
    <definedName name="slskjsjs" localSheetId="9">#REF!</definedName>
    <definedName name="slskjsjs" localSheetId="10">#REF!</definedName>
    <definedName name="slskjsjs">#REF!</definedName>
    <definedName name="smi" localSheetId="9">#REF!</definedName>
    <definedName name="smi" localSheetId="10">#REF!</definedName>
    <definedName name="smi">#REF!</definedName>
    <definedName name="sojo" localSheetId="10">#REF!</definedName>
    <definedName name="sojo">#REF!</definedName>
    <definedName name="SOLI" localSheetId="10">#REF!</definedName>
    <definedName name="SOLI">#REF!</definedName>
    <definedName name="sososo" localSheetId="10">#REF!</definedName>
    <definedName name="sososo">#REF!</definedName>
    <definedName name="ssdd">[22]Lista!$B$23:$B$43</definedName>
    <definedName name="SUELO">[23]Hoja1!$B$3:$B$5</definedName>
    <definedName name="sumatoria" localSheetId="9">#REF!</definedName>
    <definedName name="sumatoria" localSheetId="10">#REF!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UF1-3'!$A:$L,'Reg fotográfico ambiental UF1-3'!$1:$3</definedName>
    <definedName name="_xlnm.Print_Titles" localSheetId="10">'Reg fotográfico ambiental UF2,1'!$A:$L,'Reg fotográfico ambiental UF2,1'!$1:$3</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TT" localSheetId="9">#REF!</definedName>
    <definedName name="TT" localSheetId="10">#REF!</definedName>
    <definedName name="TT">#REF!</definedName>
    <definedName name="UIY" localSheetId="9">#REF!</definedName>
    <definedName name="UIY" localSheetId="10">#REF!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#REF!</definedName>
    <definedName name="VOLUMEN1" localSheetId="9">#REF!</definedName>
    <definedName name="VOLUMEN1" localSheetId="10">#REF!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7">[1]DATOS!#REF!</definedName>
    <definedName name="yipitin" localSheetId="5">[1]DATOS!#REF!</definedName>
    <definedName name="yipitin">[1]DATOS!#REF!</definedName>
    <definedName name="Yipo" localSheetId="2">[1]DATOS!#REF!</definedName>
    <definedName name="Yipo" localSheetId="10">[1]DATOS!#REF!</definedName>
    <definedName name="Yipo" localSheetId="7">[1]DATOS!#REF!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83" i="640" l="1"/>
  <c r="Q283" i="640" s="1"/>
  <c r="O282" i="640"/>
  <c r="Q282" i="640" s="1"/>
  <c r="Q281" i="640"/>
  <c r="O281" i="640"/>
  <c r="N276" i="640"/>
  <c r="G276" i="640"/>
  <c r="O275" i="640"/>
  <c r="Q275" i="640" s="1"/>
  <c r="Q274" i="640"/>
  <c r="O274" i="640"/>
  <c r="O273" i="640"/>
  <c r="Q273" i="640" s="1"/>
  <c r="Q270" i="640"/>
  <c r="O270" i="640"/>
  <c r="O269" i="640"/>
  <c r="O268" i="640"/>
  <c r="Q267" i="640"/>
  <c r="O267" i="640"/>
  <c r="O266" i="640"/>
  <c r="Q266" i="640" s="1"/>
  <c r="Q265" i="640"/>
  <c r="O265" i="640"/>
  <c r="O264" i="640"/>
  <c r="Q264" i="640" s="1"/>
  <c r="Q263" i="640"/>
  <c r="O263" i="640"/>
  <c r="O262" i="640"/>
  <c r="Q262" i="640" s="1"/>
  <c r="Q261" i="640"/>
  <c r="O261" i="640"/>
  <c r="O260" i="640"/>
  <c r="Q260" i="640" s="1"/>
  <c r="Q259" i="640"/>
  <c r="O259" i="640"/>
  <c r="O258" i="640"/>
  <c r="Q258" i="640" s="1"/>
  <c r="Q257" i="640"/>
  <c r="O257" i="640"/>
  <c r="O256" i="640"/>
  <c r="Q256" i="640" s="1"/>
  <c r="Q255" i="640"/>
  <c r="O255" i="640"/>
  <c r="G255" i="640"/>
  <c r="O254" i="640"/>
  <c r="Q254" i="640" s="1"/>
  <c r="Q253" i="640"/>
  <c r="O253" i="640"/>
  <c r="O252" i="640"/>
  <c r="Q252" i="640" s="1"/>
  <c r="Q251" i="640"/>
  <c r="O251" i="640"/>
  <c r="G251" i="640"/>
  <c r="Q250" i="640"/>
  <c r="O250" i="640"/>
  <c r="O239" i="640"/>
  <c r="Q239" i="640" s="1"/>
  <c r="Q234" i="640"/>
  <c r="O234" i="640"/>
  <c r="O233" i="640"/>
  <c r="Q233" i="640" s="1"/>
  <c r="Q232" i="640"/>
  <c r="O232" i="640"/>
  <c r="O231" i="640"/>
  <c r="Q231" i="640" s="1"/>
  <c r="Q230" i="640"/>
  <c r="O230" i="640"/>
  <c r="O229" i="640"/>
  <c r="Q229" i="640" s="1"/>
  <c r="Q228" i="640"/>
  <c r="O228" i="640"/>
  <c r="O227" i="640"/>
  <c r="Q227" i="640" s="1"/>
  <c r="Q226" i="640"/>
  <c r="O226" i="640"/>
  <c r="O225" i="640"/>
  <c r="Q225" i="640" s="1"/>
  <c r="N222" i="640"/>
  <c r="Q221" i="640"/>
  <c r="O221" i="640"/>
  <c r="O220" i="640"/>
  <c r="Q220" i="640" s="1"/>
  <c r="Q219" i="640"/>
  <c r="O219" i="640"/>
  <c r="O218" i="640"/>
  <c r="Q218" i="640" s="1"/>
  <c r="Q217" i="640"/>
  <c r="O217" i="640"/>
  <c r="O216" i="640"/>
  <c r="Q216" i="640" s="1"/>
  <c r="Q215" i="640"/>
  <c r="O215" i="640"/>
  <c r="O214" i="640"/>
  <c r="Q214"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Q202" i="640" s="1"/>
  <c r="Q201" i="640"/>
  <c r="O201" i="640"/>
  <c r="O200" i="640"/>
  <c r="Q200" i="640" s="1"/>
  <c r="Q199" i="640"/>
  <c r="O199" i="640"/>
  <c r="O198" i="640"/>
  <c r="Q198" i="640" s="1"/>
  <c r="Q191" i="640"/>
  <c r="O191" i="640"/>
  <c r="O190" i="640"/>
  <c r="Q190" i="640" s="1"/>
  <c r="Q189" i="640"/>
  <c r="O189" i="640"/>
  <c r="O188" i="640"/>
  <c r="Q188" i="640" s="1"/>
  <c r="N188" i="640"/>
  <c r="O187" i="640"/>
  <c r="Q187" i="640" s="1"/>
  <c r="O186" i="640"/>
  <c r="Q186" i="640" s="1"/>
  <c r="G186" i="640"/>
  <c r="O185" i="640"/>
  <c r="Q185" i="640" s="1"/>
  <c r="Q184" i="640"/>
  <c r="O184" i="640"/>
  <c r="O183" i="640"/>
  <c r="Q183" i="640" s="1"/>
  <c r="Q182" i="640"/>
  <c r="O182" i="640"/>
  <c r="O181" i="640"/>
  <c r="Q181" i="640" s="1"/>
  <c r="Q180" i="640"/>
  <c r="O180" i="640"/>
  <c r="O179" i="640"/>
  <c r="Q179" i="640" s="1"/>
  <c r="Q178" i="640"/>
  <c r="O178" i="640"/>
  <c r="O173" i="640"/>
  <c r="Q173" i="640" s="1"/>
  <c r="Q172" i="640"/>
  <c r="O172" i="640"/>
  <c r="O171" i="640"/>
  <c r="Q171" i="640" s="1"/>
  <c r="Q170" i="640"/>
  <c r="O170" i="640"/>
  <c r="O169" i="640"/>
  <c r="Q169" i="640" s="1"/>
  <c r="Q168" i="640"/>
  <c r="O168" i="640"/>
  <c r="O167" i="640"/>
  <c r="Q167" i="640" s="1"/>
  <c r="Q166" i="640"/>
  <c r="O166" i="640"/>
  <c r="O165" i="640"/>
  <c r="Q165" i="640" s="1"/>
  <c r="Q158" i="640"/>
  <c r="O158" i="640"/>
  <c r="O157" i="640"/>
  <c r="Q157" i="640" s="1"/>
  <c r="Q156" i="640"/>
  <c r="O156" i="640"/>
  <c r="O155" i="640"/>
  <c r="Q155" i="640" s="1"/>
  <c r="Q154" i="640"/>
  <c r="O154" i="640"/>
  <c r="O153" i="640"/>
  <c r="Q153" i="640" s="1"/>
  <c r="O152" i="640"/>
  <c r="O151" i="640"/>
  <c r="Q151" i="640" s="1"/>
  <c r="O150" i="640"/>
  <c r="Q150" i="640" s="1"/>
  <c r="O149" i="640"/>
  <c r="Q149" i="640" s="1"/>
  <c r="O148" i="640"/>
  <c r="Q148" i="640" s="1"/>
  <c r="O147" i="640"/>
  <c r="Q147" i="640" s="1"/>
  <c r="O143" i="640"/>
  <c r="Q143" i="640" s="1"/>
  <c r="O142" i="640"/>
  <c r="Q142" i="640" s="1"/>
  <c r="O141" i="640"/>
  <c r="Q141" i="640" s="1"/>
  <c r="O140" i="640"/>
  <c r="Q140" i="640" s="1"/>
  <c r="Q139" i="640"/>
  <c r="O139" i="640"/>
  <c r="O138" i="640"/>
  <c r="Q138" i="640" s="1"/>
  <c r="O137" i="640"/>
  <c r="Q137" i="640" s="1"/>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Q109" i="640"/>
  <c r="O109" i="640"/>
  <c r="O108" i="640"/>
  <c r="Q108" i="640" s="1"/>
  <c r="Q107" i="640"/>
  <c r="O107" i="640"/>
  <c r="O106" i="640"/>
  <c r="Q106" i="640" s="1"/>
  <c r="Q105" i="640"/>
  <c r="O105" i="640"/>
  <c r="O104" i="640"/>
  <c r="Q104" i="640" s="1"/>
  <c r="Q103" i="640"/>
  <c r="O103" i="640"/>
  <c r="O102" i="640"/>
  <c r="Q102" i="640" s="1"/>
  <c r="Q101" i="640"/>
  <c r="O101" i="640"/>
  <c r="O100" i="640"/>
  <c r="Q100" i="640" s="1"/>
  <c r="Q99" i="640"/>
  <c r="O99" i="640"/>
  <c r="O98" i="640"/>
  <c r="Q98" i="640" s="1"/>
  <c r="Q97" i="640"/>
  <c r="O97" i="640"/>
  <c r="O96" i="640"/>
  <c r="Q96" i="640" s="1"/>
  <c r="Q95" i="640"/>
  <c r="O95" i="640"/>
  <c r="O94" i="640"/>
  <c r="Q94" i="640" s="1"/>
  <c r="Q93" i="640"/>
  <c r="O93" i="640"/>
  <c r="O92" i="640"/>
  <c r="Q92" i="640" s="1"/>
  <c r="Q91" i="640"/>
  <c r="O91" i="640"/>
  <c r="O90" i="640"/>
  <c r="Q90" i="640" s="1"/>
  <c r="Q89" i="640"/>
  <c r="O89" i="640"/>
  <c r="O88" i="640"/>
  <c r="Q88" i="640" s="1"/>
  <c r="Q87" i="640"/>
  <c r="O87" i="640"/>
  <c r="O86" i="640"/>
  <c r="Q86" i="640" s="1"/>
  <c r="Q85" i="640"/>
  <c r="O85" i="640"/>
  <c r="O84" i="640"/>
  <c r="Q84" i="640" s="1"/>
  <c r="Q83" i="640"/>
  <c r="O83" i="640"/>
  <c r="O82" i="640"/>
  <c r="Q82" i="640" s="1"/>
  <c r="Q81" i="640"/>
  <c r="O81" i="640"/>
  <c r="O80" i="640"/>
  <c r="Q80" i="640" s="1"/>
  <c r="Q79" i="640"/>
  <c r="O79" i="640"/>
  <c r="O78" i="640"/>
  <c r="Q78" i="640" s="1"/>
  <c r="Q77" i="640"/>
  <c r="O77" i="640"/>
  <c r="O76" i="640"/>
  <c r="Q76" i="640" s="1"/>
  <c r="Q75" i="640"/>
  <c r="O75" i="640"/>
  <c r="O74" i="640"/>
  <c r="Q74" i="640" s="1"/>
  <c r="Q73" i="640"/>
  <c r="O73" i="640"/>
  <c r="O72" i="640"/>
  <c r="Q72" i="640" s="1"/>
  <c r="Q71" i="640"/>
  <c r="O71" i="640"/>
  <c r="O70" i="640"/>
  <c r="Q70" i="640" s="1"/>
  <c r="Q69" i="640"/>
  <c r="O69" i="640"/>
  <c r="O68" i="640"/>
  <c r="Q68" i="640" s="1"/>
  <c r="Q67" i="640"/>
  <c r="O67" i="640"/>
  <c r="O66" i="640"/>
  <c r="Q66" i="640" s="1"/>
  <c r="Q65" i="640"/>
  <c r="O65" i="640"/>
  <c r="O64" i="640"/>
  <c r="Q64" i="640" s="1"/>
  <c r="Q63" i="640"/>
  <c r="O63" i="640"/>
  <c r="O62" i="640"/>
  <c r="Q62" i="640" s="1"/>
  <c r="Q61" i="640"/>
  <c r="O61" i="640"/>
  <c r="O60" i="640"/>
  <c r="Q60" i="640" s="1"/>
  <c r="Q59" i="640"/>
  <c r="O59" i="640"/>
  <c r="O58" i="640"/>
  <c r="Q58" i="640" s="1"/>
  <c r="Q57" i="640"/>
  <c r="O57" i="640"/>
  <c r="O56" i="640"/>
  <c r="Q56" i="640" s="1"/>
  <c r="Q55" i="640"/>
  <c r="O55" i="640"/>
  <c r="O54" i="640"/>
  <c r="Q54" i="640" s="1"/>
  <c r="Q53" i="640"/>
  <c r="O53" i="640"/>
  <c r="O52" i="640"/>
  <c r="Q52" i="640" s="1"/>
  <c r="Q51" i="640"/>
  <c r="O51" i="640"/>
  <c r="O50" i="640"/>
  <c r="Q50" i="640" s="1"/>
  <c r="Q49" i="640"/>
  <c r="O49" i="640"/>
  <c r="O48" i="640"/>
  <c r="Q48" i="640" s="1"/>
  <c r="Q47" i="640"/>
  <c r="O47" i="640"/>
  <c r="O46" i="640"/>
  <c r="Q46" i="640" s="1"/>
  <c r="Q45" i="640"/>
  <c r="O45" i="640"/>
  <c r="O44" i="640"/>
  <c r="Q44" i="640" s="1"/>
  <c r="Q43" i="640"/>
  <c r="O43" i="640"/>
  <c r="O42" i="640"/>
  <c r="Q42" i="640" s="1"/>
  <c r="Q41" i="640"/>
  <c r="O41" i="640"/>
  <c r="O40" i="640"/>
  <c r="Q40" i="640" s="1"/>
  <c r="Q39" i="640"/>
  <c r="O39" i="640"/>
  <c r="O38" i="640"/>
  <c r="Q38" i="640" s="1"/>
  <c r="Q37" i="640"/>
  <c r="O37" i="640"/>
  <c r="O36" i="640"/>
  <c r="Q36" i="640" s="1"/>
  <c r="Q35" i="640"/>
  <c r="O35" i="640"/>
  <c r="O34" i="640"/>
  <c r="Q34" i="640" s="1"/>
  <c r="Q33" i="640"/>
  <c r="O33" i="640"/>
  <c r="O32" i="640"/>
  <c r="Q32" i="640" s="1"/>
  <c r="Q31" i="640"/>
  <c r="O31" i="640"/>
  <c r="O30" i="640"/>
  <c r="Q30" i="640" s="1"/>
  <c r="Q29" i="640"/>
  <c r="O29" i="640"/>
  <c r="O28" i="640"/>
  <c r="Q28" i="640" s="1"/>
  <c r="Q27" i="640"/>
  <c r="O27" i="640"/>
  <c r="O26" i="640"/>
  <c r="Q26" i="640" s="1"/>
  <c r="Q25" i="640"/>
  <c r="O25" i="640"/>
  <c r="O24" i="640"/>
  <c r="Q24" i="640" s="1"/>
  <c r="Q23" i="640"/>
  <c r="O23" i="640"/>
  <c r="O22" i="640"/>
  <c r="Q22" i="640" s="1"/>
  <c r="Q21" i="640"/>
  <c r="O21" i="640"/>
  <c r="O20" i="640"/>
  <c r="Q20" i="640" s="1"/>
  <c r="Q19" i="640"/>
  <c r="O19" i="640"/>
  <c r="O18" i="640"/>
  <c r="Q18" i="640" s="1"/>
  <c r="Q17" i="640"/>
  <c r="O17" i="640"/>
  <c r="O16" i="640"/>
  <c r="Q16" i="640" s="1"/>
  <c r="Q15" i="640"/>
  <c r="O15" i="640"/>
  <c r="N14" i="640"/>
  <c r="Q111" i="640" l="1"/>
  <c r="Q114" i="640" s="1"/>
  <c r="Q276" i="640"/>
  <c r="S276" i="640" s="1"/>
  <c r="G77" i="696" l="1"/>
  <c r="G76" i="696"/>
  <c r="F75" i="696"/>
  <c r="E75" i="696"/>
  <c r="D75" i="696"/>
  <c r="G75" i="696" s="1"/>
  <c r="G74" i="696"/>
  <c r="G73" i="696"/>
  <c r="F72" i="696"/>
  <c r="E72" i="696"/>
  <c r="D72" i="696"/>
  <c r="G72" i="696" s="1"/>
  <c r="G71" i="696"/>
  <c r="G70" i="696"/>
  <c r="F69" i="696"/>
  <c r="E69" i="696"/>
  <c r="D69" i="696"/>
  <c r="G68" i="696"/>
  <c r="G67" i="696"/>
  <c r="G66" i="696"/>
  <c r="G65" i="696"/>
  <c r="G64" i="696"/>
  <c r="G63" i="696"/>
  <c r="G62" i="696"/>
  <c r="G61" i="696"/>
  <c r="F60" i="696"/>
  <c r="E60" i="696"/>
  <c r="D60" i="696"/>
  <c r="G59" i="696"/>
  <c r="G58" i="696"/>
  <c r="F57" i="696"/>
  <c r="E57" i="696"/>
  <c r="D57" i="696"/>
  <c r="Q56" i="696"/>
  <c r="G56" i="696"/>
  <c r="Q55" i="696"/>
  <c r="G55" i="696"/>
  <c r="P54" i="696"/>
  <c r="O54" i="696"/>
  <c r="N54" i="696"/>
  <c r="G54" i="696"/>
  <c r="P53" i="696"/>
  <c r="Q53" i="696" s="1"/>
  <c r="G53" i="696"/>
  <c r="Q52" i="696"/>
  <c r="G52" i="696"/>
  <c r="P51" i="696"/>
  <c r="O51" i="696"/>
  <c r="N51" i="696"/>
  <c r="M51" i="696"/>
  <c r="G51" i="696"/>
  <c r="Q50" i="696"/>
  <c r="G50" i="696"/>
  <c r="Q49" i="696"/>
  <c r="G49" i="696"/>
  <c r="P48" i="696"/>
  <c r="O48" i="696"/>
  <c r="N48" i="696"/>
  <c r="M48" i="696"/>
  <c r="Q48" i="696" s="1"/>
  <c r="F48" i="696"/>
  <c r="E48" i="696"/>
  <c r="G48" i="696" s="1"/>
  <c r="D48" i="696"/>
  <c r="Q47" i="696"/>
  <c r="G47" i="696"/>
  <c r="Q46" i="696"/>
  <c r="G46" i="696"/>
  <c r="O45" i="696"/>
  <c r="N45" i="696"/>
  <c r="M45" i="696"/>
  <c r="F45" i="696"/>
  <c r="E45" i="696"/>
  <c r="G45" i="696" s="1"/>
  <c r="D45" i="696"/>
  <c r="Q44" i="696"/>
  <c r="G44" i="696"/>
  <c r="Q43" i="696"/>
  <c r="O42" i="696"/>
  <c r="N42" i="696"/>
  <c r="M42" i="696"/>
  <c r="F42" i="696"/>
  <c r="E42" i="696"/>
  <c r="D42" i="696"/>
  <c r="Q41" i="696"/>
  <c r="G41" i="696"/>
  <c r="Q40" i="696"/>
  <c r="G40" i="696"/>
  <c r="O39" i="696"/>
  <c r="N39" i="696"/>
  <c r="M39" i="696"/>
  <c r="F39" i="696"/>
  <c r="E39" i="696"/>
  <c r="D39" i="696"/>
  <c r="G39" i="696" s="1"/>
  <c r="Q38" i="696"/>
  <c r="G38" i="696"/>
  <c r="Q37" i="696"/>
  <c r="G37" i="696"/>
  <c r="O36" i="696"/>
  <c r="N36" i="696"/>
  <c r="M36" i="696"/>
  <c r="F36" i="696"/>
  <c r="E36" i="696"/>
  <c r="D36" i="696"/>
  <c r="O35" i="696"/>
  <c r="Q35" i="696" s="1"/>
  <c r="G35" i="696"/>
  <c r="O34" i="696"/>
  <c r="Q34" i="696" s="1"/>
  <c r="G34" i="696"/>
  <c r="P33" i="696"/>
  <c r="O33" i="696"/>
  <c r="N33" i="696"/>
  <c r="M33" i="696"/>
  <c r="F33" i="696"/>
  <c r="E33" i="696"/>
  <c r="D33" i="696"/>
  <c r="G33" i="696" s="1"/>
  <c r="O32" i="696"/>
  <c r="N32" i="696"/>
  <c r="M32" i="696"/>
  <c r="G32" i="696"/>
  <c r="O31" i="696"/>
  <c r="N31" i="696"/>
  <c r="Q31" i="696" s="1"/>
  <c r="G31" i="696"/>
  <c r="F30" i="696"/>
  <c r="E30" i="696"/>
  <c r="G30" i="696" s="1"/>
  <c r="D30" i="696"/>
  <c r="Q29" i="696"/>
  <c r="G29" i="696"/>
  <c r="Q28" i="696"/>
  <c r="G28" i="696"/>
  <c r="P27" i="696"/>
  <c r="F27" i="696"/>
  <c r="E27" i="696"/>
  <c r="D27" i="696"/>
  <c r="G27" i="696" s="1"/>
  <c r="Q26" i="696"/>
  <c r="G26" i="696"/>
  <c r="Q25" i="696"/>
  <c r="G25" i="696"/>
  <c r="P24" i="696"/>
  <c r="P30" i="696" s="1"/>
  <c r="O24" i="696"/>
  <c r="O30" i="696" s="1"/>
  <c r="N24" i="696"/>
  <c r="N30" i="696" s="1"/>
  <c r="M24" i="696"/>
  <c r="F24" i="696"/>
  <c r="E24" i="696"/>
  <c r="D24" i="696"/>
  <c r="O23" i="696"/>
  <c r="M23" i="696"/>
  <c r="G23" i="696"/>
  <c r="O22" i="696"/>
  <c r="G22" i="696"/>
  <c r="P21" i="696"/>
  <c r="O21" i="696"/>
  <c r="O27" i="696" s="1"/>
  <c r="N21" i="696"/>
  <c r="N27" i="696" s="1"/>
  <c r="M21" i="696"/>
  <c r="Q21" i="696" s="1"/>
  <c r="F21" i="696"/>
  <c r="E21" i="696"/>
  <c r="D21" i="696"/>
  <c r="Q20" i="696"/>
  <c r="G20" i="696"/>
  <c r="Q19" i="696"/>
  <c r="G19" i="696"/>
  <c r="P18" i="696"/>
  <c r="O18" i="696"/>
  <c r="N18" i="696"/>
  <c r="M18" i="696"/>
  <c r="F18" i="696"/>
  <c r="E18" i="696"/>
  <c r="D18" i="696"/>
  <c r="Q17" i="696"/>
  <c r="G17" i="696"/>
  <c r="Q16" i="696"/>
  <c r="G16" i="696"/>
  <c r="P15" i="696"/>
  <c r="O15" i="696"/>
  <c r="N15" i="696"/>
  <c r="M15" i="696"/>
  <c r="F15" i="696"/>
  <c r="E15" i="696"/>
  <c r="G15" i="696" s="1"/>
  <c r="D15" i="696"/>
  <c r="P14" i="696"/>
  <c r="P23" i="696" s="1"/>
  <c r="N14" i="696"/>
  <c r="M14" i="696"/>
  <c r="E14" i="696"/>
  <c r="D14" i="696"/>
  <c r="G14" i="696" s="1"/>
  <c r="P13" i="696"/>
  <c r="P22" i="696" s="1"/>
  <c r="N13" i="696"/>
  <c r="N22" i="696" s="1"/>
  <c r="M13" i="696"/>
  <c r="E13" i="696"/>
  <c r="D13" i="696"/>
  <c r="G13" i="696" s="1"/>
  <c r="Q12" i="696"/>
  <c r="G12" i="696"/>
  <c r="G60" i="696" l="1"/>
  <c r="Q14" i="696"/>
  <c r="Q18" i="696"/>
  <c r="G21" i="696"/>
  <c r="N23" i="696"/>
  <c r="Q23" i="696" s="1"/>
  <c r="Q33" i="696"/>
  <c r="Q36" i="696"/>
  <c r="Q42" i="696"/>
  <c r="Q51" i="696"/>
  <c r="G57" i="696"/>
  <c r="Q15" i="696"/>
  <c r="G18" i="696"/>
  <c r="G36" i="696"/>
  <c r="G42" i="696"/>
  <c r="Q22" i="696"/>
  <c r="Q24" i="696"/>
  <c r="Q13" i="696"/>
  <c r="G24" i="696"/>
  <c r="Q32" i="696"/>
  <c r="M54" i="696"/>
  <c r="Q54" i="696" s="1"/>
  <c r="Q45" i="696"/>
  <c r="G69" i="696"/>
  <c r="M27" i="696"/>
  <c r="Q27" i="696" s="1"/>
  <c r="M30" i="696"/>
  <c r="Q30" i="696" s="1"/>
  <c r="Q39" i="696"/>
  <c r="F257" i="316" l="1"/>
  <c r="J257" i="316" l="1"/>
  <c r="E164" i="316"/>
  <c r="G151" i="316" s="1"/>
  <c r="F199" i="316"/>
  <c r="J199" i="316" s="1"/>
  <c r="E238" i="316"/>
  <c r="I238" i="316" s="1"/>
  <c r="G156" i="316"/>
  <c r="J273" i="316"/>
  <c r="E260" i="316"/>
  <c r="C260" i="316"/>
  <c r="D241" i="316"/>
  <c r="B241" i="316"/>
  <c r="J223" i="316"/>
  <c r="E202" i="316"/>
  <c r="C202" i="316"/>
  <c r="D167" i="316"/>
  <c r="B167" i="316"/>
  <c r="K158" i="316"/>
  <c r="E158" i="316"/>
  <c r="G260" i="316"/>
  <c r="H156" i="316"/>
  <c r="K155" i="316"/>
  <c r="H155" i="316"/>
  <c r="G155" i="316"/>
  <c r="K154" i="316"/>
  <c r="F241" i="316" s="1"/>
  <c r="H154" i="316"/>
  <c r="K153" i="316"/>
  <c r="G226" i="316" s="1"/>
  <c r="H226" i="316" s="1"/>
  <c r="H153" i="316"/>
  <c r="G153" i="316"/>
  <c r="K152" i="316"/>
  <c r="G202" i="316" s="1"/>
  <c r="H152" i="316"/>
  <c r="K151" i="316"/>
  <c r="F167" i="316" s="1"/>
  <c r="H151" i="316"/>
  <c r="H158" i="316" l="1"/>
  <c r="G152" i="316"/>
  <c r="I164" i="316"/>
  <c r="G154" i="316"/>
  <c r="G158"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B45" authorId="0" shapeId="0" xr:uid="{00000000-0006-0000-0100-00000100000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21" authorId="0" shapeId="0" xr:uid="{4B6BB8D9-5EFE-45EB-ABD4-B45067C3FDB6}">
      <text>
        <r>
          <rPr>
            <b/>
            <sz val="9"/>
            <color indexed="81"/>
            <rFont val="Tahoma"/>
            <family val="2"/>
          </rPr>
          <t>Jorge Tamayo:</t>
        </r>
        <r>
          <rPr>
            <sz val="9"/>
            <color indexed="81"/>
            <rFont val="Tahoma"/>
            <family val="2"/>
          </rPr>
          <t xml:space="preserve">
Aporte de mayo/2019
</t>
        </r>
      </text>
    </comment>
    <comment ref="N222" authorId="0" shapeId="0" xr:uid="{792E7AE2-BF6B-4617-A49A-E2520D685537}">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<sst xmlns="http://schemas.openxmlformats.org/spreadsheetml/2006/main" count="2689" uniqueCount="1162">
  <si>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</si>
  <si>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</si>
  <si>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</si>
  <si>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</si>
  <si>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</si>
  <si>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</si>
  <si>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</si>
  <si>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</si>
  <si>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</si>
  <si>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</si>
  <si>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</si>
  <si>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</si>
  <si>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</si>
  <si>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</si>
  <si>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</si>
  <si>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</si>
  <si>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</si>
  <si>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</si>
  <si>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</si>
  <si>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</si>
  <si>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</si>
  <si>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</si>
  <si>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</si>
  <si>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</si>
  <si>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</si>
  <si>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</si>
  <si>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</si>
  <si>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</si>
  <si>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</si>
  <si>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</si>
  <si>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</si>
  <si>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</si>
  <si>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</si>
  <si>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</si>
  <si>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</si>
  <si>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</si>
  <si>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</si>
  <si>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</si>
  <si>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</si>
  <si>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</si>
  <si>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</si>
  <si>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</si>
  <si>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</si>
  <si>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</si>
  <si>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</si>
  <si>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</si>
  <si>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</si>
  <si>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</si>
  <si>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</si>
  <si>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</si>
  <si>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</si>
  <si>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</si>
  <si>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</si>
  <si>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</si>
  <si>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</si>
  <si>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</si>
  <si>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</si>
  <si>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</si>
  <si>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</si>
  <si>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</si>
  <si>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</si>
  <si>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</si>
  <si>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</si>
  <si>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</si>
  <si>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</si>
  <si>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</si>
  <si>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</si>
  <si>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</si>
  <si>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</si>
  <si>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</si>
  <si>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</si>
  <si>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</si>
  <si>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</si>
  <si>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</si>
  <si>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</si>
  <si>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</si>
  <si>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</si>
  <si>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</si>
  <si>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</si>
  <si>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</si>
  <si>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</si>
  <si>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</si>
  <si>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</si>
  <si>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</si>
  <si>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</si>
  <si>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</si>
  <si>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</si>
  <si>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</si>
  <si>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</si>
  <si>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</si>
  <si>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</si>
  <si>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</si>
  <si>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</si>
  <si>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</si>
  <si>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</si>
  <si>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</si>
  <si>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</si>
  <si>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</si>
  <si>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</si>
  <si>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</si>
  <si>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</si>
  <si>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</si>
  <si>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</si>
  <si>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</si>
  <si>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</si>
  <si>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</si>
  <si>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</si>
  <si>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</si>
  <si>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</si>
  <si>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</si>
  <si>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</si>
  <si>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</si>
  <si>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</si>
  <si>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</si>
  <si>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</si>
  <si>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</si>
  <si>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</si>
  <si>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</si>
  <si>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</si>
  <si>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</si>
  <si>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</si>
  <si>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</si>
  <si>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</si>
  <si>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</si>
  <si>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</si>
  <si>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</si>
  <si>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</si>
  <si>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</si>
  <si>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</si>
  <si>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</si>
  <si>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</si>
  <si>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</si>
  <si>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</si>
  <si>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</si>
  <si>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</si>
  <si>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</si>
  <si>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</si>
  <si>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</si>
  <si>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</si>
  <si>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</si>
  <si>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</si>
  <si>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</si>
  <si>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</si>
  <si>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</si>
  <si>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</si>
  <si>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</si>
  <si>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</si>
  <si>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</si>
  <si>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</si>
  <si>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</si>
  <si>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</si>
  <si>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</si>
  <si>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</si>
  <si>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</si>
  <si>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</si>
  <si>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</si>
  <si>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</si>
  <si>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</si>
  <si>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</si>
  <si>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</si>
  <si>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</si>
  <si>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</si>
  <si>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</si>
  <si>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</si>
  <si>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</si>
  <si>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</si>
  <si>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</si>
  <si>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</si>
  <si>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</si>
  <si>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</si>
  <si>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</si>
  <si>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</si>
  <si>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</si>
  <si>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</si>
  <si>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</si>
  <si>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</si>
  <si>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</si>
  <si>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</si>
  <si>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</si>
  <si>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</si>
  <si>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</si>
  <si>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</si>
  <si>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</si>
  <si>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</si>
  <si>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</si>
  <si>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</si>
  <si>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</si>
  <si>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</si>
  <si>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</si>
  <si>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</si>
  <si>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</si>
  <si>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</si>
  <si>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</si>
  <si>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</si>
  <si>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</si>
  <si>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</si>
  <si>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</si>
  <si>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</si>
  <si>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</si>
  <si>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</si>
  <si>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</si>
  <si>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</si>
  <si>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</si>
  <si>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</si>
  <si>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</si>
  <si>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</si>
  <si>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</si>
  <si>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</si>
  <si>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</si>
  <si>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</si>
  <si>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</si>
  <si>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</si>
  <si>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</si>
  <si>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</si>
  <si>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</si>
  <si>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</si>
  <si>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</si>
  <si>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</si>
  <si>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</si>
  <si>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</si>
  <si>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</si>
  <si>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</si>
  <si>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</si>
  <si>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</si>
  <si>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</si>
  <si>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</si>
  <si>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</si>
  <si>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</si>
  <si>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</si>
  <si>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</si>
  <si>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</si>
  <si>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</si>
  <si>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</si>
  <si>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</si>
  <si>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</si>
  <si>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</si>
  <si>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</si>
  <si>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</si>
  <si>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</si>
  <si>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</si>
  <si>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</si>
  <si>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</si>
  <si>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</si>
  <si>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</si>
  <si>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</si>
  <si>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</si>
  <si>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</si>
  <si>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</si>
  <si>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</si>
  <si>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</si>
  <si>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</si>
  <si>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</si>
  <si>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</si>
  <si>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</si>
  <si>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</si>
  <si>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</si>
  <si>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</si>
  <si>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</si>
  <si>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</si>
  <si>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</si>
  <si>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</si>
  <si>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</si>
  <si>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</si>
  <si>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</si>
  <si>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</si>
  <si>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</si>
  <si>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</si>
  <si>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</si>
  <si>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</si>
  <si>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</si>
  <si>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</si>
  <si>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</si>
  <si>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</si>
  <si>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</si>
  <si>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</si>
  <si>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</si>
  <si>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</si>
  <si>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</si>
  <si>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</si>
  <si>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</si>
  <si>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</si>
  <si>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</si>
  <si>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</si>
  <si>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</si>
  <si>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</si>
  <si>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</si>
  <si>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</si>
  <si>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</si>
  <si>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</si>
  <si>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</si>
  <si>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</si>
  <si>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</si>
  <si>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</si>
  <si>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</si>
  <si>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</si>
  <si>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</si>
  <si>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</si>
  <si>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</si>
  <si>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</si>
  <si>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</si>
  <si>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</si>
  <si>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</si>
  <si>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</si>
  <si>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</si>
  <si>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</si>
  <si>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</si>
  <si>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</si>
  <si>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</si>
  <si>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</si>
  <si>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</si>
  <si>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</si>
  <si>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</si>
  <si>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</si>
  <si>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</si>
  <si>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</si>
  <si>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</si>
  <si>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</si>
  <si>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</si>
  <si>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</si>
  <si>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</si>
  <si>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</si>
  <si>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</si>
  <si>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</si>
  <si>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</si>
  <si>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</si>
  <si>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</si>
  <si>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</si>
  <si>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</si>
  <si>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</si>
  <si>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</si>
  <si>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</si>
  <si>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</si>
  <si>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</si>
  <si>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</si>
  <si>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</si>
  <si>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</si>
  <si>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</si>
  <si>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</si>
  <si>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</si>
  <si>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</si>
  <si>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</si>
  <si>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</si>
  <si>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</si>
  <si>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</si>
  <si>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</si>
  <si>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</si>
  <si>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</si>
  <si>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</si>
  <si>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</si>
  <si>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</si>
  <si>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</si>
  <si>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</si>
  <si>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</si>
  <si>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</si>
  <si>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</si>
  <si>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</si>
  <si>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</si>
  <si>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</si>
  <si>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</si>
  <si>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</si>
  <si>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</si>
  <si>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</si>
  <si>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</si>
  <si>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</si>
  <si>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</si>
  <si>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</si>
  <si>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</si>
  <si>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</si>
  <si>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</si>
  <si>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</si>
  <si>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</si>
  <si>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</si>
  <si>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</si>
  <si>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</si>
  <si>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</si>
  <si>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</si>
  <si>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</si>
  <si>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</si>
  <si>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</si>
  <si>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</si>
  <si>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</si>
  <si>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</si>
  <si>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</si>
  <si>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</si>
  <si>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</si>
  <si>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</si>
  <si>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</si>
  <si>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</si>
  <si>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</si>
  <si>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</si>
  <si>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</si>
  <si>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</si>
  <si>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</si>
  <si>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</si>
  <si>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</si>
  <si>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</si>
  <si>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</si>
  <si>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</si>
  <si>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</si>
  <si>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</si>
  <si>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</si>
  <si>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</si>
  <si>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</si>
  <si>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</si>
  <si>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</si>
  <si>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</si>
  <si>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</si>
  <si>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</si>
  <si>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</si>
  <si>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</si>
  <si>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</si>
  <si>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</si>
  <si>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</si>
  <si>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</si>
  <si>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</si>
  <si>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</si>
  <si>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</si>
  <si>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</si>
  <si>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</si>
  <si>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</si>
  <si>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</si>
  <si>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</si>
  <si>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</si>
  <si>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</si>
  <si>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</si>
  <si>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</si>
  <si>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</si>
  <si>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</si>
  <si>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</si>
  <si>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</si>
  <si>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</si>
  <si>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</si>
  <si>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</si>
  <si>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</si>
  <si>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</si>
  <si>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</si>
  <si>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</si>
  <si>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</si>
  <si>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</si>
  <si>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</si>
  <si>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</si>
  <si>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</si>
  <si>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</si>
  <si>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</si>
  <si>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</si>
  <si>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</si>
  <si>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</si>
  <si>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</si>
  <si>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</si>
  <si>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</si>
  <si>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</si>
  <si>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</si>
  <si>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</si>
  <si>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</si>
  <si>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</si>
  <si>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</si>
  <si>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</si>
  <si>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</si>
  <si>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</si>
  <si>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</si>
  <si>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</si>
  <si>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</si>
  <si>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</si>
  <si>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</si>
  <si>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</si>
  <si>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</si>
  <si>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</si>
  <si>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</si>
  <si>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</si>
  <si>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</si>
  <si>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</si>
  <si>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</si>
  <si>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</si>
  <si>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</si>
  <si>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</si>
  <si>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</si>
  <si>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</si>
  <si>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</si>
  <si>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</si>
  <si>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</si>
  <si>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</si>
  <si>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</si>
  <si>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</si>
  <si>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</si>
  <si>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</si>
  <si>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</si>
  <si>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</si>
  <si>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</si>
  <si>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</si>
  <si>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</si>
  <si>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</si>
  <si>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</si>
  <si>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</si>
  <si>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</si>
  <si>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</si>
  <si>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</si>
  <si>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</si>
  <si>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</si>
  <si>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</si>
  <si>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</si>
  <si>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</si>
  <si>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</si>
  <si>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</si>
  <si>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</si>
  <si>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</si>
  <si>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</si>
  <si>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</si>
  <si>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</si>
  <si>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</si>
  <si>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</si>
  <si>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</si>
  <si>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</si>
  <si>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</si>
  <si>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</si>
  <si>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</si>
  <si>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</si>
  <si>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</si>
  <si>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</si>
  <si>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</si>
  <si>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</si>
  <si>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</si>
  <si>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</si>
  <si>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</si>
  <si>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</si>
  <si>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</si>
  <si>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</si>
  <si>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</si>
  <si>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</si>
  <si>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</si>
  <si>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</si>
  <si>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</si>
  <si>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</si>
  <si>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</si>
  <si>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</si>
  <si>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</si>
  <si>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</si>
  <si>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</si>
  <si>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</si>
  <si>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</si>
  <si>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</si>
  <si>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</si>
  <si>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</si>
  <si>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</si>
  <si>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</si>
  <si>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</si>
  <si>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</si>
  <si>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</si>
  <si>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</si>
  <si>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</si>
  <si>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</si>
  <si>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</si>
  <si>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</si>
  <si>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</si>
  <si>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</si>
  <si>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</si>
  <si>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</si>
  <si>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</si>
  <si>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</si>
  <si>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</si>
  <si>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</si>
  <si>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</si>
  <si>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</si>
  <si>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</si>
  <si>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</si>
  <si>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</si>
  <si>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</si>
  <si>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</si>
  <si>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</si>
  <si>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</si>
  <si>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</si>
  <si>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</si>
  <si>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</si>
  <si>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</si>
  <si>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</si>
  <si>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</si>
  <si>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</si>
  <si>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</si>
  <si>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</si>
  <si>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</si>
  <si>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</si>
  <si>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</si>
  <si>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</si>
  <si>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</si>
  <si>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</si>
  <si>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</si>
  <si>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</si>
  <si>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</si>
  <si>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</si>
  <si>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</si>
  <si>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</si>
  <si>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</si>
  <si>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</si>
  <si>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</si>
  <si>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</si>
  <si>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</si>
  <si>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</si>
  <si>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</si>
  <si>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</si>
  <si>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</si>
  <si>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</si>
  <si>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</si>
  <si>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</si>
  <si>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</si>
  <si>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</si>
  <si>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</si>
  <si>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</si>
  <si>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</si>
  <si>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</si>
  <si>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</si>
  <si>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</si>
  <si>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</si>
  <si>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</si>
  <si>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</si>
  <si>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</si>
  <si>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PK0+060</t>
  </si>
  <si>
    <t>PK0+130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</si>
  <si>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</si>
  <si>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</si>
  <si>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</si>
  <si>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</si>
  <si>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</si>
  <si>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</si>
  <si>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</si>
  <si>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</si>
  <si>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</si>
  <si>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</si>
  <si>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</si>
  <si>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</si>
  <si>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</si>
  <si>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</si>
  <si>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</si>
  <si>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</si>
  <si>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</si>
  <si>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</si>
  <si>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</si>
  <si>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</si>
  <si>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</si>
  <si>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</si>
  <si>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</si>
  <si>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</si>
  <si>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</si>
  <si>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</si>
  <si>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</si>
  <si>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</si>
  <si>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</si>
  <si>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</si>
  <si>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</si>
  <si>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</si>
  <si>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</si>
  <si>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</si>
  <si>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</si>
  <si>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</si>
  <si>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</si>
  <si>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</si>
  <si>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</si>
  <si>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</si>
  <si>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</si>
  <si>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</si>
  <si>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</si>
  <si>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</si>
  <si>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</si>
  <si>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</si>
  <si>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</si>
  <si>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</si>
  <si>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</si>
  <si>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</si>
  <si>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</si>
  <si>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</si>
  <si>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</si>
  <si>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</si>
  <si>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</si>
  <si>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</si>
  <si>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</si>
  <si>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</si>
  <si>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</si>
  <si>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</si>
  <si>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</si>
  <si>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</si>
  <si>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</si>
  <si>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</si>
  <si>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</si>
  <si>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</si>
  <si>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</si>
  <si>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</si>
  <si>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</si>
  <si>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21+840 UF2.1 Se finaliza construcción de New Jersey por ambos costados.</t>
  </si>
  <si>
    <t>PK22+080 UF2.1 ESTRIBO 2 - PILA 3. Se finaliza construcción de New Jersey CD.</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</si>
  <si>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</si>
  <si>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</si>
  <si>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</si>
  <si>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</si>
  <si>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</si>
  <si>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</si>
  <si>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</si>
  <si>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</si>
  <si>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</si>
  <si>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</si>
  <si>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</si>
  <si>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</si>
  <si>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</si>
  <si>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</si>
  <si>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</si>
  <si>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</si>
  <si>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</si>
  <si>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</si>
  <si>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</si>
  <si>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</si>
  <si>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</si>
  <si>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</si>
  <si>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</si>
  <si>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</si>
  <si>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</si>
  <si>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</si>
  <si>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</si>
  <si>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</si>
  <si>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</si>
  <si>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</si>
  <si>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</si>
  <si>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</si>
  <si>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</si>
  <si>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</si>
  <si>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</si>
  <si>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</si>
  <si>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</si>
  <si>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</si>
  <si>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</si>
  <si>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</si>
  <si>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</si>
  <si>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</si>
  <si>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</si>
  <si>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</si>
  <si>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</si>
  <si>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</si>
  <si>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</si>
  <si>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</si>
  <si>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</si>
  <si>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</si>
  <si>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</si>
  <si>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</si>
  <si>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</si>
  <si>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</si>
  <si>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PR 5+000</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</si>
  <si>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</si>
  <si>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</si>
  <si>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</si>
  <si>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</si>
  <si>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</si>
  <si>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</si>
  <si>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</si>
  <si>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</si>
  <si>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</si>
  <si>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</si>
  <si>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</si>
  <si>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</si>
  <si>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</si>
  <si>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</si>
  <si>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</si>
  <si>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</si>
  <si>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</si>
  <si>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</si>
  <si>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</si>
  <si>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</si>
  <si>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</si>
  <si>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</si>
  <si>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</si>
  <si>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Programa 1. Atención al usuario </t>
  </si>
  <si>
    <t>Aporte semenestral 2020</t>
  </si>
  <si>
    <t>Dic-2019</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</si>
  <si>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</si>
  <si>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</si>
  <si>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</si>
  <si>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</si>
  <si>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</si>
  <si>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</si>
  <si>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</si>
  <si>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</si>
  <si>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</si>
  <si>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</si>
  <si>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</si>
  <si>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</si>
  <si>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</si>
  <si>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</si>
  <si>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</si>
  <si>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</si>
  <si>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</si>
  <si>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</si>
  <si>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</si>
  <si>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</si>
  <si>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</si>
  <si>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</si>
  <si>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</si>
  <si>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</si>
  <si>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</si>
  <si>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</si>
  <si>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</si>
  <si>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</si>
  <si>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</si>
  <si>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</si>
  <si>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</si>
  <si>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</si>
  <si>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TRABAJOS (SEGURIDAD VIAL - H)</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</si>
  <si>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</si>
  <si>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</si>
  <si>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</si>
  <si>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</si>
  <si>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</si>
  <si>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</si>
  <si>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PK21+500 UF2.1 ESTRIBO 1. se funde  losa de aproximación.</t>
  </si>
  <si>
    <r>
      <t xml:space="preserve">PK0+000/17+700  UF1 ACT 00/31. </t>
    </r>
    <r>
      <rPr>
        <sz val="11"/>
        <color theme="1"/>
        <rFont val="Calibri"/>
        <family val="2"/>
        <scheme val="minor"/>
      </rPr>
      <t>En recorrido de inspección, no se evidencia actividades en traslado de redes.</t>
    </r>
  </si>
  <si>
    <t>REHABILITACION DE LA VIA, MEDIANTE COLOCCION DE UNA SOBRECARPETA ASFALTICA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</si>
  <si>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</si>
  <si>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</si>
  <si>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PK20+380 UF2.1 . Vista panorámica avance construcción Puente. Frente inactivo.</t>
  </si>
  <si>
    <t>9. CONTROL TÉCNICO DE TÚNELES</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</si>
  <si>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</si>
  <si>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</si>
  <si>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PK2+920 UF 1- Construcción de New Jersey por ambos costados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</si>
  <si>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</si>
  <si>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</si>
  <si>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</si>
  <si>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</si>
  <si>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</si>
  <si>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</si>
  <si>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</si>
  <si>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</si>
  <si>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</si>
  <si>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</si>
  <si>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Puente PK 8+115 - UF 1.  Acabados en New Yersey por ambos costados.</t>
  </si>
  <si>
    <t>ÉPSILON 4G</t>
  </si>
  <si>
    <t>Puente PK 6+040 - UF 1 Vista panorámica avance construcción Puente. Infraestructura terminada.</t>
  </si>
  <si>
    <t>Programa 2. Capacitación personal vinculado al proyecto</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</si>
  <si>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</si>
  <si>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Instalación andamios de carga para Viga Cabezal.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</si>
  <si>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t>Puente PK 6+040 - UF 1  ESTRIBO 2. Instalación acero de refuerzo losa de aproximación y se funde.</t>
  </si>
  <si>
    <t>Puente PK 7+750 - UF 1. Acabados de New Jersey por ambos costados.</t>
  </si>
  <si>
    <t>Puente PK 8+705 -  Losa fundida, empalme de Puentes PK8+705 y PK8+800</t>
  </si>
  <si>
    <t>Traslado de redes Húmedas UF1 y UF3</t>
  </si>
  <si>
    <r>
      <t xml:space="preserve">PK0+000/17+700  UF1 ACT 00/31. </t>
    </r>
    <r>
      <rPr>
        <sz val="11"/>
        <rFont val="Calibri"/>
        <family val="2"/>
        <scheme val="minor"/>
      </rPr>
      <t>En recorrido de inspección, no se evidencia actividades en traslado de redes.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</si>
  <si>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 Instalación de lanza vigas y vigas sobre apoyos de neopreno en el vano 1 , 2 y 3 y construcción de diafragmas. En en los vanos 2 y 3, se instalan prelosas, acero de refuerzo de la losa y se funden.</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</si>
  <si>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</si>
  <si>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</si>
  <si>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</si>
  <si>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5 h=1m,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Instalación acero de refuerzo y encofrado aletas.
El avance en la excavación y fundida de anillos es del 97,8%.</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</si>
  <si>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Instalación andamios de carga.
PILA 2: Instalación acero de refuerzo del núcleo caisson 7, 8, 9, 10 y 11 y se funden.
PILA 3:  Instalación acero de refuerzo del núcleos caissons 13, 14, 15, 16, 17 y 18. y se funden. Se instala acero de refuerzo elevación columnas a nivel de Dado. Se funde realce de  Columnas 14, 15,  16 y 17 a nivel de Dado. Instalación de andamios de carga para construcción de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</si>
  <si>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Vista panorámica del Puente en construcción.</t>
  </si>
  <si>
    <t>Puente PK 0+930 UF1.  Instalación de vigas sobre apoyos de neopreno, vano 1 y construcción de diafragma.</t>
  </si>
  <si>
    <t>Puente PK 1+940 - UF 1 -Instalación acero de refuerzo para construcción de New Jersey.</t>
  </si>
  <si>
    <t>Puente PK 1+940 - UF 1 -  ESTRIBO 2. Dovela sobre Estribo construida.</t>
  </si>
  <si>
    <t>Puente PK7+920- UF1. Instalación de mortero de nivelación con Sika Grout, sobre pedestales.</t>
  </si>
  <si>
    <t>Puente PK 17+205 - UF 1 -PILA 3. Instalación de plataforma para construcción de Viga Cabezal.</t>
  </si>
  <si>
    <t xml:space="preserve"> PK18+293 UF2.1. ESTRIBO 1. Caisson 1 y 2 fundidos.</t>
  </si>
  <si>
    <t xml:space="preserve"> PK18+293 UF2.1. PILA 1.  Viga Cabezal terminada.</t>
  </si>
  <si>
    <t>PK 19+900 UF2.1. PILA 2. Viga Cabezal fundida con topes sísmicos y pedestales.</t>
  </si>
  <si>
    <t>PK20+680 UF2.1. PILA 2. Adecuaciones para excavación de Caisson 5.</t>
  </si>
  <si>
    <t>PK20+680 UF2.1. ESTRIBO 2. Instalación acero de refuerzo y encofrado aleta.</t>
  </si>
  <si>
    <t>PK21+220 UF2.1.  PILA 1. Viga Cabezal fundida con topes sísmicos y pedestales.</t>
  </si>
  <si>
    <t xml:space="preserve">PK21+220 UF2.1.  PILA 1. Desencofrado de Viga Cabezal. </t>
  </si>
  <si>
    <t>PK18+700 MUÑOZ II. Instalación de baranda metálica, costado izquierdo.</t>
  </si>
  <si>
    <t>FECHA APROBACIÓN</t>
  </si>
  <si>
    <t>31 ENERO DE 2020</t>
  </si>
  <si>
    <t>Programa 3. Vinculación mano de obra</t>
  </si>
  <si>
    <t>Programa 4. Información y participación comunitaria</t>
  </si>
  <si>
    <t>PK 0+160</t>
  </si>
  <si>
    <t>Lanzavigas, desmontaje para evitar colapso</t>
  </si>
  <si>
    <t xml:space="preserve">Trabajos de estabilidad estructural - Tensionamiento de cables, sellado de culatas, inyección de ductos. </t>
  </si>
  <si>
    <t>Inactivo</t>
  </si>
  <si>
    <t>PK 3+300</t>
  </si>
  <si>
    <t>ODT - Retorno La Aldea. Para evitar inundaciones en alrededores de obra y en la Escuela.</t>
  </si>
  <si>
    <t>PK 5+240 - Puente La Potrera</t>
  </si>
  <si>
    <t>PK 5+540 - Puente perdida de banca</t>
  </si>
  <si>
    <t>Lanzavigas, estabilización y montaje para evitar colapso</t>
  </si>
  <si>
    <t>PK 6+200</t>
  </si>
  <si>
    <t>PK 7+000</t>
  </si>
  <si>
    <t>Taludes: (Por estabilidad global / local) Perfilado, pernos, malla, concreto lanzado, drenes; para no afectar la vía existente. Habrá inyección de pernos.</t>
  </si>
  <si>
    <t>PK 11+700 Zona del retorno # 1</t>
  </si>
  <si>
    <t xml:space="preserve">Planta de trituración que estaba instalada en La Volcana. Se evidencia la presencia de volquetas de doble viaje que ingresan material de rezaga. Hay maquinaria que acomoda material (como bulldozer D6T y excavadora sobre oruga CAT). </t>
  </si>
  <si>
    <t>PK 14+900</t>
  </si>
  <si>
    <t>PK 15+600</t>
  </si>
  <si>
    <t xml:space="preserve">ODT + redes de drenajes superficiales sobre terraplén </t>
  </si>
  <si>
    <t>PK 14+820</t>
  </si>
  <si>
    <t>ODT + redes de drenajes superficiales sobre talud</t>
  </si>
  <si>
    <t>PK 16+400</t>
  </si>
  <si>
    <t>ODT + redes de drenajes en plataforma y relleno</t>
  </si>
  <si>
    <t>PK 11</t>
  </si>
  <si>
    <t>Zodme La Cueva</t>
  </si>
  <si>
    <t>Rellenos,  redes de drenajes superficiales, paisajismo, revegetalizacion etc.</t>
  </si>
  <si>
    <t>PK 16</t>
  </si>
  <si>
    <t>Zodme Guacamayas</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</si>
  <si>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</si>
  <si>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</si>
  <si>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</si>
  <si>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</si>
  <si>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ACTIVIDADES CRITICAS SEGUN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</si>
  <si>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</si>
  <si>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</si>
  <si>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</si>
  <si>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</si>
  <si>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Encepado, caissons y dado de la pila # 1 - Lado oriental o de San Nicolás</t>
  </si>
  <si>
    <t>Unidad Funcional 4,1 - Rehabilitación Sector 4.1 Venecia - Peñalisa (Salgar) 8,8 KM</t>
  </si>
  <si>
    <t xml:space="preserve">PK 0+700 CCO del túnel. Se encuentran estacionadas, grúas y ambulancia para prestar servicios de emergencias, a los usuarios del corredor vial concesionado.    </t>
  </si>
  <si>
    <t>PK 1+940 - Puente con voladizos sucesivos</t>
  </si>
  <si>
    <t>PK 4+500</t>
  </si>
  <si>
    <t>Puente</t>
  </si>
  <si>
    <t>Carro de avance y voladizos sucesivos. Requiere terminación de la obra</t>
  </si>
  <si>
    <t>PK 6+240</t>
  </si>
  <si>
    <t>PK 6+900</t>
  </si>
  <si>
    <t>PK 8+800</t>
  </si>
  <si>
    <t>PK 9+150</t>
  </si>
  <si>
    <t>PK 10+440</t>
  </si>
  <si>
    <t>Acopio y trasiego de material de descombro traído de los portales del nuevo túnel.</t>
  </si>
  <si>
    <t>PK 14+134</t>
  </si>
  <si>
    <t>ODT # 065</t>
  </si>
  <si>
    <t>PK 19+900</t>
  </si>
  <si>
    <t>Puente La Muñoz II</t>
  </si>
  <si>
    <t>viga cabezal</t>
  </si>
  <si>
    <t>PK 20+680</t>
  </si>
  <si>
    <t>caissons</t>
  </si>
  <si>
    <t xml:space="preserve">Inactivo. </t>
  </si>
  <si>
    <t>PK 25+800 CD</t>
  </si>
  <si>
    <t>cunetas</t>
  </si>
  <si>
    <t>PK 30+100</t>
  </si>
  <si>
    <t>PK 30+468</t>
  </si>
  <si>
    <t>canaleta en concreto</t>
  </si>
  <si>
    <t>Frente no relacionado en Anexo #1. Personal se dedica a la instalación de formaleta metálica sobre el borde la nueva calzada, costado izquierdo. Se utiliza panel de malla electrosoldada (15x15x6)</t>
  </si>
  <si>
    <t>PK 31+190</t>
  </si>
  <si>
    <t>ODT # 153</t>
  </si>
  <si>
    <t>PK 31+230</t>
  </si>
  <si>
    <t>PK 33+200 nuevo Puente sobre el Rio Cauca</t>
  </si>
  <si>
    <t>Personal de apoyo que actuaran según necesidades</t>
  </si>
  <si>
    <t>PK 0+700</t>
  </si>
  <si>
    <t>o CCO del TUNEL</t>
  </si>
  <si>
    <t>PK 0+650/700</t>
  </si>
  <si>
    <t>MOVIMIENTO TIERRA o MATERIAL DE DESCOMBRO</t>
  </si>
  <si>
    <t>PK 0+060 Playa de peajes. La circulación de usuarios con vehículos particulares y de pasajeros por el peaje, sigue restringida debido al estado de aislamiento preventivo y obligatorio por el Covid-19. Se permite el paso de vehículos de carga sin restricciones.</t>
  </si>
  <si>
    <t>UF1 - PR 30+000. SEÑALIZACION.</t>
  </si>
  <si>
    <t>UF2 .2 - PR  114+900. POLICIA DE TRANSITO.</t>
  </si>
  <si>
    <t>UF2.1 - PR 12+100. DESVIO.</t>
  </si>
  <si>
    <t>UF3 - PR 44+700. GRUA.</t>
  </si>
  <si>
    <t>UF3 - PR 44+700. AMBULANCIA.</t>
  </si>
  <si>
    <t>Del 9/04/20
al 15/04/20</t>
  </si>
  <si>
    <t xml:space="preserve">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La lanzavigas, terminada su etapa de colocación de vigas pretensadas sobre el puente de La Frisola, se entra en su desarme (y de mantenimiento) para su trasladado a otro frente de obra o bien para evitar su colapso. </t>
  </si>
  <si>
    <t xml:space="preserve">El frente de obra, estuvo inactivo la mayor parte del tiempo, pero continuan trabajos para la inyección de anclajes.
Puente construido con voladizos sucesivos (con un solo apoyo central) y con alineamiento longitudinal curvo. 
Estado actual: Obra casi terminada en un 97% . Requiere terminar detalles, entre otros: losas de aproximación, muros espaldares en estribos con sus aletas, tensado de cables de continuidad, corte de torones, barreas viales tipo New Jersey en CD y CI, etc.   </t>
  </si>
  <si>
    <t>Personal con herramienta menor y medios mecánicos (pajarita CAT), hace excavación e instalación del acero de refuerzo y de su formaleta para canal que bordea la vía hacia La Aldea Baja y la escuela de la vereda; este canal hará las veces de anden peatonal. En la ODT # 204, se empleo tubería recta Titan x 900 mm. Sector aledaño al Telesférico de La Aldea / Palmitas.</t>
  </si>
  <si>
    <t>Frente de obra no incluido en el anexo #1 del comunicado D-00921. Reinicio actividades con excavación de caisson 3, 11 y el 14.</t>
  </si>
  <si>
    <t xml:space="preserve">Hay personal trabajando y  también hay personal de topografía realizando sus mediciones alti planimétricas. 
Después de ser fundió en hormigón hidráulico el dado # 1, se arman hierros de las columnas para ser fundidas en su primer tramo. </t>
  </si>
  <si>
    <t xml:space="preserve">Personal se dedica a hacerle mantenimiento. </t>
  </si>
  <si>
    <t xml:space="preserve">Frente de obra no incluido en el anexo #1 del comunicado D-00921. Se continua con la excavación de caisson 5 (con avance de 23,5 m). Puente en voladizos sucesivos, sector partidas a Ebéjico. </t>
  </si>
  <si>
    <t>Frente de obra no incluido en el anexo #1 del comunicado D-00921.   Se inicia instalación y aseguramiento del acero de refuerzo en el caisson 6 y se continua excavación para el caisson 3, esto para la pila # 1. Puente en voladizos sucesivos, sector Qda. San Gregorio</t>
  </si>
  <si>
    <t>Frente de obra no incluido en el anexo #1 del comunicado D-00921.  Se hace encofrado de pedestales y de los topes sísmicos (en la Pila 2)</t>
  </si>
  <si>
    <t xml:space="preserve">Frente de obra no incluido en el anexo #1 del comunicado D-00921. Esta obra ha sido modificada por alargue, habrá una serie de modificaciones con demoliciones y obras de cimentación para ser abandonadas o para darlas por perdidas. Se funde tramo muro de contención (obra falsa) y se hace excavación para continuar muro. Finaliza excavación de caissons  28, 29 y continua en excavación en el caisson 30. Este puente tendrá finalmente una plataforma para doble calzada, y se encuentra ubicado en el sector Qda. La Seca (o Mestizal). </t>
  </si>
  <si>
    <t xml:space="preserve">Frente de obra no incluido en el anexo #1 del comunicado D-00921. Trabaja personal de la Cía. Pilas Córdoba. Continúan actividades de excavación en caisson 1 para estribo # 1 y caisson 10  para estribo # 2  y los caisson 3, 4,  5, 6 , 7, 9 y 10 para las pilas 1, 2 y 3 respectivamente. También se hace chequeo de excavación con personal de topografía de MAR1. Puente, sector Qda. La Yola. </t>
  </si>
  <si>
    <t xml:space="preserve">Frente de obra no incluido en el anexo #1 del comunicado D-00921. Se funde en concreto su segundo anillo para ambos, se encuentran en 6 m de profundidad. Se tiene que hacer perforaciones para voladura(s). Serán excavaciones finales de por lo menos h= 10 m., y con diámetro 1.2 m.  Trabaja personal de la Cía. Rocafin. Sector ubicado en Piedra Negra. El puente salvara el paso sobre la Qda. La San Juana I. </t>
  </si>
  <si>
    <t xml:space="preserve">Frente de obra no incluido en el anexo #1 del comunicado D-00921. No se presentaron mas actividades fuera de un desencofrado realizado. </t>
  </si>
  <si>
    <t>Frente no relacionado en Anexo #1. Hubo desencofrado de viga cabezal y retiro de cimbra.</t>
  </si>
  <si>
    <t>Frente no relacionado en Anexo #1. Hubo instalación de acero de refuerzo para el caisson 6.</t>
  </si>
  <si>
    <t>Frente no relacionado en Anexo #1. Actividad finalizada.</t>
  </si>
  <si>
    <t>Frente no relacionado en Anexo #1.  Se fundió losa de caja de conexión. Se utilizo concreto premezclado.</t>
  </si>
  <si>
    <t>Frente no relacionado en Anexo #1.  Se fundió viga unión ODTs. Se utilizo concreto premezclado.</t>
  </si>
  <si>
    <t xml:space="preserve">Después de dar el curado técnico al concreto del dado # 1, utilizando componentes químicos y también humedecimiento con agua, se realizo el armado y colado del concreto del pedestal (sobre el dado). Continua temporada de lluvias. </t>
  </si>
  <si>
    <t>PR 6+700</t>
  </si>
  <si>
    <t>Puente Amarrillo sobre el Rio Cauca</t>
  </si>
  <si>
    <t>Frente no relacionado en Anexo #1.  Personal realiza arreglos (mediante el uso de soldadura eléctrica) de perfiles metálicos y de uniones en las cerchas del puente. Debido al poco transito vehicular, no se utiliza personal PARE / SIGA.</t>
  </si>
  <si>
    <t>Se encuentran estacionadas 2 grúas y una ambulancia a fin de prestar los servicios de emergencia, cuando los usuarios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</si>
  <si>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de eje sencillo y eje doble que lo extraen del túnel. Continuamente se transporta hacia la planta trituradora este material de descombro, para evitar excesiva altura en el patio de acopio y posible derrame hacia la vía en uso. Se trabaja con personal PARE/SIGA</t>
  </si>
  <si>
    <t xml:space="preserve">PK 3+300. Sector de La Aldea, vía hacia la Vda. Aldea Baja o al Telesférico. Se realiza excavación mecánica para seguir construyendo una alcantarilla y colocar tubería Titán recta de 900 mm. También se hace canal en concreto tipo cárcamo, al que se le incluyen disipadores diagonales. </t>
  </si>
  <si>
    <t>PK 7+000. Puente no incluido en Anexo # 1. Se lleva a cabo, el encofrado de pedestales y de los topes sísmicos. Se programa concreto premezclado para las horas de la tarde.</t>
  </si>
  <si>
    <t>PK 8+800. Puente no incluido en Anexo # 1. La foto ilustra el fondo de la cañada, donde personal trabaja en la pila # 3 con la colocación de acero de refuerzo y terminación de obra falsa. Sector Qda. La Seca</t>
  </si>
  <si>
    <t>PK 30+100. Personal realiza el aseguramiento de formaletas del tramo costado izquierdo para canal hidráulico, sobre la nueva calzada.</t>
  </si>
  <si>
    <t>PK 31+190. Se lleva a cabo, la construcción de la caja de conexión entre ODTs con tubería Titan de 900 mm. Hay instalación de formaleta. ODT # 153</t>
  </si>
  <si>
    <t xml:space="preserve">PR 6+700 Puente Amarillo sobre el Rio Cauca o El Paso. Personal realiza arreglos (mediante el uso de soldaduras), de perfiles de acero en sus cerchas. Se trabaja a nivel y también con personal suspendido.  Debido al bajo nivel de transito vehicular, se trabaja sin PARE / SIGA. </t>
  </si>
  <si>
    <t xml:space="preserve">PK 0+700 CI. Patio de acopio provisional de material de rezaga - Portal Medellín. El cargador articulado ´sobre ruedas´ CAT 950 es quien carga las volquetas con este material, para ser llevado a la planta de trituración del PK 11+700 y ser acopiado. Hay Bobcat realizando limpieza menor. </t>
  </si>
  <si>
    <t xml:space="preserve">Hay bastante transito de vehículos de carga y de motos. Se sigue control a vehículos, por la cuarentena obligatoria ordenada por el Gobierno Nal. (Covid-19). Hay también control Policial.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</si>
  <si>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2, 3, 4 y 5 sobre apoyos de neopreno, construcción de diafragmas, instalación de prelosas y acero de refuerzo de la losa y diafragmas y se funden. En vano 1, instalación de Vigas sobre apoyos de neopreno, construcción de diafragma, instalación de prelosas, acero de refuerzo de la losa y se funde.</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</si>
  <si>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funde.Falta construir los muros pantalla y aletas de los Estribos. Se inicia la instalación de acero de refuerzo para construcción de New Jersey.</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</si>
  <si>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h=9,4m, Caisson 4 h=4,5m.  PiILA 2: Caisson 5 h=16,7m, Caisson 6 h=3,7m . PILA 3: Caisson 7 h=18,1m, Caisson 8 h=15,5m. ESTRIBO 2: Caisson 9 h=16m, Caisson 10 h=18,6m.
El avance en excavación y construcción de anillos es del 73,1%.</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</si>
  <si>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7, 8, 9 y 10 y se funden incluyendo el tensionamiento de los cables. Desplazamiento carros de avance Dobelas N°11
ESTRIBO 2: Se funden los núcleos de los Caissos 11 y 12. Se instala acero de refuerzo Viga Cabezal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</si>
  <si>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</si>
  <si>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ESTRIBO 2. Se funden los núcleos de los Caissons 11 y 12. Se instala concreto de solado para Viga Cabezal. 
PILA 1: Se funde el Caisson 6.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</si>
  <si>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INFRAESTRUCTURA  terminada.</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</si>
  <si>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</si>
  <si>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ESTRIBO 1: Caisson 1 h=5m Caisson 2 h=5m.  El avance en la excavación y fundida de anillos es del 121,1%.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</si>
  <si>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</si>
  <si>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 xml:space="preserve">ESTRIBO 1: Se excava y se funde el núcleo de los Pilotes 1 y 2 a un h= promedio efectivo de 21,2m.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del apoyo de los aisladores sísmicos y se funde.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Se instala acero de refuerzo y encofrado para elemento de apoyo de aisladores sísmicos.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</si>
  <si>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t>TEMAS DE CONTROL EN EL PERIODO PUENTES</t>
  </si>
  <si>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 Instalación acero de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</si>
  <si>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</si>
  <si>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 Se está realizando el montaje del lanza-vigas.</t>
    </r>
  </si>
  <si>
    <t>Puente PK 0+160 - UF 1. Losa fundida, vano 1.</t>
  </si>
  <si>
    <t>Puente PK 0+930 UF1. Fundida de losa vano 1 e instalación de plataforma y voladizo vano 3.</t>
  </si>
  <si>
    <t>Puente PK 1+440 - UF 1.  -  Instalación acero de refuerzo para construcción de New Jersey</t>
  </si>
  <si>
    <t>Puente PK 1+440 - UF 1.  -  Instalación encofrado y fundida tramos de New Jersey costado derecho.</t>
  </si>
  <si>
    <t>Puente PK 4+500 UF1.  Excavación Caisson 11 y 12.</t>
  </si>
  <si>
    <t>Puente PK 4+500 UF1. PILA 3. Excavación de Caissons 7 y 8.</t>
  </si>
  <si>
    <t>Puente PK 5+240 UF1- PILA 1.  Dado fundido y primer tramo de columnas rectangulares</t>
  </si>
  <si>
    <t>Puente PK 5+240 UF1- PILA 2.  Dovelas N°10 fundidas.</t>
  </si>
  <si>
    <t>Puente PK 5+540 UF1- Montaje de lanza-vigas.</t>
  </si>
  <si>
    <t xml:space="preserve">Puente PK 6+240 - UF 1  PILA 1. Instalación acero de refuerzo  Caissons 3 y 6. </t>
  </si>
  <si>
    <t>Puente PK 6+900 - UF 1 . Pila 1. Se funde núcleo de Caisson 6.</t>
  </si>
  <si>
    <t>Puente PK 6+900 - UF 1 . Pila 1. Excavación de Caisson 3.</t>
  </si>
  <si>
    <t>Puente PK 7+000 - UF 1.  PILA 2. Viga Cabezal fundida con topes sísmicos y pedestales.</t>
  </si>
  <si>
    <t>Puente PK 7+000 - UF 1.  PILA 2.Desencofrado Viga cabezal.</t>
  </si>
  <si>
    <t>Puente PK 8+800 - UF 1.  PILA 3. Instalación de plataforma y acero de refuerzo Dado.</t>
  </si>
  <si>
    <t>Puente PK 8+800 - UF 1. PILA 3. Instalación de plataforma y acero de refuerzo Dado.</t>
  </si>
  <si>
    <t xml:space="preserve">Puente PK 10+440 - Vista panorámica avance construcción Puente. </t>
  </si>
  <si>
    <t>Puente PK 10+440 -Excavacion de Caissons 1 y 2 Estribo 1.</t>
  </si>
  <si>
    <t>PK33+100  Dado y apoyo de aisladores sísmicos fundidos, PILA 1. Lado Medellín</t>
  </si>
  <si>
    <t>PK33+100 Pila 2. Instalación acero de refuerzo para apoyo de aisladores sísmicos. Lado Santafé de Antioquia.</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</si>
  <si>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Mixto (perforación y voladura+ excavacion por medios mecanicos), del túnel principal en el Portal Medellín, sin atrasos evidentes.</t>
    </r>
  </si>
  <si>
    <t xml:space="preserve">
Para la UF3.1B  Se continuó  la excavación por medio de sistema de perforación y voladura, del túnel  principal,  sin atrasos evidentes.
</t>
  </si>
  <si>
    <r>
      <rPr>
        <b/>
        <sz val="11"/>
        <rFont val="Arial"/>
        <family val="2"/>
      </rPr>
      <t>Portal Medellín - segundo tubo Túnel Occidente</t>
    </r>
    <r>
      <rPr>
        <sz val="11"/>
        <rFont val="Arial"/>
        <family val="2"/>
      </rPr>
      <t xml:space="preserve">
Actividades de excavación por método Mixto (perforación y voladura + medios mecánicos) en túnel principal- Sección - completa, Tipo SC-3R (Portal Medellín).
Suspensión de actividades de construcción del entronques en Galerías de Conexión Peatonal Nos 1, 2 3, 4, 5 y 6, y Galerías de Conexión Vehicular Nos 1, 2 y 3.</t>
    </r>
  </si>
  <si>
    <t>En este periodo el concesionario continuó con las siguientes actividades:
En Portal Medellín (PK0+804)-UF3.1A,  El día 06 de abril de 2020 en el PK2+451,0, se ejecutó cambió de sostenimiento de Tipo SB-3 a SC-3R;  Por otro lado se continuó con la excavación del túnel principal, por el sistema mixto (perforación y voladura y medios mecánicos, mas perfilado mecánico), en terrenos con sostenimiento Tipo SC-3R, sección completa,  en el PK2+472,0 L acumulada=1.668,0 m a origen,  para el sellado se instalaron 5 cm de concreto lanzado de 30 MPa (Adicionado con macrofibra estructural de polipropileno 5Kg/m3); se instalaron arcos metálicos THN-29, cada 1,5 m, y finalmente la instalación de 13 cm de concreto lanzado de 30 MPa (Adicionado con macro-fibra estructural de polipropileno - 5Kg/m3).
En  Galería de Conexión Peatonal No 1 (1+230): En este periodo  continúan suspendidas las actividades de construcción del entronque (Demolición revestimiento, con retro cargador, e=50 cm) de esta galería en el túnel existente (K9+580) debido a la emergencia del COVID-19.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continúan suspendidas las actividades de construcción del entronque (K10+545) (Demolición revestimiento, con retro cargador, e=50 cm) de esta galería en el túnel existente, debido a la emergencia del COVID-19.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También se suspendieron las actividades de construcción de los entronques de la Galería de Conexión Vehicular No 1 (1+695) (10+074) (Precorte hastial derecho e=50cms), Galería de Conexión Peatonal No 3 (2+675) (11+054), (Precorte revestimiento, hastial izquierdo) , Galería de Conexión Vehicular No 2 (3+165) (11+544) construcción viga soporte losas y anclado al terreno, la Galería de Conexión Peatonal No 4 (3+645) (12+024) construcción viga soporte losas y anclado al terreno,  la Galería de Conexión Peatonal No 5 (4+050) (12+485) (Precorte revestimiento, hastial izquierdo) y Galería de Conexión Vehicular No 3 (4+445) (12+905) construcción viga soporte losas y anclado al terreno, y la Galería de Conexión Peatonal No 6 (4+940) (13+430)(Precorte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ratifico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 a partir de la PK2+380.</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</si>
  <si>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t>
    </r>
  </si>
  <si>
    <t xml:space="preserve">
En el Portal Santa Fe de Antioquia (PK5+410)-UF3.1C.  El día 01 de abril de 2020,en el PK3+579,80 se ejecutó cambió de sostenimiento de Tipo SA-2, a  SB-3. Por otro lado se continuó con la excavación del túnel principal, por el sistema de perforación y voladura y perfilado mecánico, en terrenos con sostenimiento Tipo SB-3, sección completa, en el PK3+530,7 L acumulada=1.886,20 m a origen,  para el sellado se instalaron 5 cm de concreto lanzado de 30 MPa (Adicionado con macrofibra estructural de polipropileno 5Kg/m3),  se instalaron bulones expansivos Tipo MIDI, marca Bulteck, en  tres bolillo (1,5 m (T) X (2,0m (L) ) de longitud 4m, con placas de reparto de 20mX20m y e= 6mm, y finalmente la instalación de 8 cm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ratificó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El concesionario relanzó concreto en los "PATEROS"  en PK4+050 a PK3+780 que estaban con escaso concreto de sostenimiento; falta relanzar desde el PK3+780 hasta el frente actual.
</t>
  </si>
  <si>
    <t>PK0+804 - UF3.1A - Acopio temporal de material de rezaga. Portal Medellín.</t>
  </si>
  <si>
    <t>PK0+804 - UF3.1A - PTAR en funcionamiento. Portal Medellín.</t>
  </si>
  <si>
    <r>
      <t xml:space="preserve">PK0+804 - UF3.1A - Bombeo de </t>
    </r>
    <r>
      <rPr>
        <sz val="11"/>
        <rFont val="Calibri"/>
        <family val="2"/>
        <scheme val="minor"/>
      </rPr>
      <t>agua de perforación e infiltración hacia la PTAR. Portal Medellín.</t>
    </r>
  </si>
  <si>
    <r>
      <t xml:space="preserve">PK0+804 - UF3.1A - </t>
    </r>
    <r>
      <rPr>
        <sz val="11"/>
        <color theme="1"/>
        <rFont val="Calibri"/>
        <family val="2"/>
        <scheme val="minor"/>
      </rPr>
      <t>Se restringe el ingreso al portal por cargue y voladura, excavación túnel principal, sección sostenimiento tipo SC-3R. Portal Medellín.</t>
    </r>
  </si>
  <si>
    <r>
      <t xml:space="preserve">PK2+380 - UF3.1A - </t>
    </r>
    <r>
      <rPr>
        <sz val="11"/>
        <rFont val="Calibri"/>
        <family val="2"/>
        <scheme val="minor"/>
      </rPr>
      <t>Pateros sin lanzado de concreto, excavación túnel principal, sección sostenimiento tipo SB-3. Portal Medellín.</t>
    </r>
  </si>
  <si>
    <r>
      <t>PK2+450 - UF3.1A -</t>
    </r>
    <r>
      <rPr>
        <sz val="11"/>
        <color theme="1"/>
        <rFont val="Calibri"/>
        <family val="2"/>
        <scheme val="minor"/>
      </rPr>
      <t xml:space="preserve"> Pateros sin lanzado de concreto, excavación túnel principal, sección sostenimiento tipo SB-3. Portal Medellín.</t>
    </r>
  </si>
  <si>
    <r>
      <rPr>
        <b/>
        <sz val="11"/>
        <color theme="1"/>
        <rFont val="Calibri"/>
        <family val="2"/>
        <scheme val="minor"/>
      </rPr>
      <t>PK2+451 - 2+472 - UF3.1B</t>
    </r>
    <r>
      <rPr>
        <sz val="11"/>
        <color theme="1"/>
        <rFont val="Calibri"/>
        <family val="2"/>
        <scheme val="minor"/>
      </rPr>
      <t xml:space="preserve"> - Arcos con lanzado de concreto insuficiente, excavación túnel principal, sección sostenimiento tipo SC-3R. Portal Medellín.</t>
    </r>
  </si>
  <si>
    <r>
      <t xml:space="preserve">PK 2+472 - UF3.1A - </t>
    </r>
    <r>
      <rPr>
        <sz val="11"/>
        <color theme="1"/>
        <rFont val="Calibri"/>
        <family val="2"/>
        <scheme val="minor"/>
      </rPr>
      <t>Frente de excavación parcialmente lanzado, excavación túnel principal, sección sostenimiento tipo SC-3R. Portal Medellín.</t>
    </r>
  </si>
  <si>
    <r>
      <t xml:space="preserve">PK3+570 - UF3.1C - </t>
    </r>
    <r>
      <rPr>
        <sz val="11"/>
        <color theme="1"/>
        <rFont val="Calibri"/>
        <family val="2"/>
        <scheme val="minor"/>
      </rPr>
      <t>Pateros con concreto lanzado insuficiente. Portal Santa Fe.</t>
    </r>
  </si>
  <si>
    <r>
      <t xml:space="preserve">PK3+532 - UF3.1C - </t>
    </r>
    <r>
      <rPr>
        <sz val="11"/>
        <color theme="1"/>
        <rFont val="Calibri"/>
        <family val="2"/>
        <scheme val="minor"/>
      </rPr>
      <t>Cunetas mal ejecutadas, el agua discurre por la mitad de la vía. Portal Santa Fe.</t>
    </r>
  </si>
  <si>
    <r>
      <t>PK3+530,7 - UF3.1C -</t>
    </r>
    <r>
      <rPr>
        <sz val="11"/>
        <color theme="1"/>
        <rFont val="Calibri"/>
        <family val="2"/>
        <scheme val="minor"/>
      </rPr>
      <t xml:space="preserve"> Retiro de material de rezaga, excavación túnel principal, sección sostenimiento tipo SB-3. Portal Santa Fe.</t>
    </r>
  </si>
  <si>
    <r>
      <t xml:space="preserve">PK3+530,7 - UF3.1C - </t>
    </r>
    <r>
      <rPr>
        <sz val="11"/>
        <color theme="1"/>
        <rFont val="Calibri"/>
        <family val="2"/>
        <scheme val="minor"/>
      </rPr>
      <t>Replanteo topográfico de sección, excavación túnel principal, sección sostenimiento tipo SB-3. Portal Santa Fe.</t>
    </r>
  </si>
  <si>
    <r>
      <t xml:space="preserve">PK5+410 - UF3.1C - </t>
    </r>
    <r>
      <rPr>
        <sz val="11"/>
        <color theme="1"/>
        <rFont val="Calibri"/>
        <family val="2"/>
        <scheme val="minor"/>
      </rPr>
      <t>PTAR en funcionamiento. Portal Santa Fe.</t>
    </r>
  </si>
  <si>
    <r>
      <t xml:space="preserve">PK3+530 - UF3.1C - </t>
    </r>
    <r>
      <rPr>
        <sz val="11"/>
        <color theme="1"/>
        <rFont val="Calibri"/>
        <family val="2"/>
        <scheme val="minor"/>
      </rPr>
      <t>Pateros sin lanzado de concreto, sección sostenimiento tipo SB-3. Portal Santa Fe.</t>
    </r>
  </si>
  <si>
    <r>
      <t>PK3+523,8 - UF3.1B -</t>
    </r>
    <r>
      <rPr>
        <sz val="11"/>
        <color theme="1"/>
        <rFont val="Calibri"/>
        <family val="2"/>
        <scheme val="minor"/>
      </rPr>
      <t xml:space="preserve"> Perforación para instalación de línea de pernos y montaje de carga explosiva, excavación túnel principal, sección sostenimiento tipo SB-3. Portal Santa Fe.</t>
    </r>
  </si>
  <si>
    <r>
      <t xml:space="preserve">PK3+523,8 - UF3.1B - </t>
    </r>
    <r>
      <rPr>
        <sz val="11"/>
        <color theme="1"/>
        <rFont val="Calibri"/>
        <family val="2"/>
        <scheme val="minor"/>
      </rPr>
      <t>Perforación para instalación de línea de pernos y montaje de carga explosiva, excavación túnel principal, sección sostenimiento tipo SB-3. Portal Santa Fe.</t>
    </r>
  </si>
  <si>
    <r>
      <t>PK3+523,8 - UF3.1C -</t>
    </r>
    <r>
      <rPr>
        <sz val="11"/>
        <color theme="1"/>
        <rFont val="Calibri"/>
        <family val="2"/>
        <scheme val="minor"/>
      </rPr>
      <t xml:space="preserve"> Inyección de pernos con agua a alta presión, excavación túnel principal, sección sostenimiento tipo SB-3. Portal Santa Fe.</t>
    </r>
  </si>
  <si>
    <r>
      <t xml:space="preserve">PK 3+559 - UF3.1C - </t>
    </r>
    <r>
      <rPr>
        <sz val="11"/>
        <color theme="1"/>
        <rFont val="Calibri"/>
        <family val="2"/>
        <scheme val="minor"/>
      </rPr>
      <t>Ensayo de tracción de pernos, perno #3, sostenimiento Tipo SB-3.  Portal Santafé</t>
    </r>
  </si>
  <si>
    <t xml:space="preserve">En la UF 1: El concesionario en este periodo ejecuto las siguientes actividades: En recorrido de inspección de interventoría, no se evidencio actividades en esta UF activa.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 a la fecha del presente informe no se ha entregado  ninguna informacion.  </t>
  </si>
  <si>
    <r>
      <rPr>
        <b/>
        <sz val="11"/>
        <rFont val="Arial"/>
        <family val="2"/>
      </rPr>
      <t>En la UF 1</t>
    </r>
    <r>
      <rPr>
        <sz val="11"/>
        <rFont val="Arial"/>
        <family val="2"/>
      </rPr>
      <t xml:space="preserve"> : En el periodo informado,  En recorrido de inspección de interventoría, se  evidenció que el concesionario suspendió actividades del traslado de redes en entronques debido a la contigencia por el COVID-19.</t>
    </r>
  </si>
  <si>
    <t>Traslado de redes secas,  UF2.1. Actuaciónes 34.</t>
  </si>
  <si>
    <t>Se realiza actividad de excavación, construcción de cajas de inspección norma EPM,  instalacón de seis (6) tubos conduit de  D=6", Sector  Ciudadela Premium en San Jerónimo, para el tralado de redes de Energía. Frente Inactivo</t>
  </si>
  <si>
    <t>Actividad de excavación e instalación de redes de acueducto en tuberia PVC 10" y dos (2) redes polietileno de 90mm, sector Villa del Marquéz. Frente Inactivo</t>
  </si>
  <si>
    <r>
      <rPr>
        <b/>
        <sz val="10"/>
        <rFont val="Calibri"/>
        <family val="2"/>
        <scheme val="minor"/>
      </rPr>
      <t>Actuación 34.</t>
    </r>
    <r>
      <rPr>
        <sz val="10"/>
        <rFont val="Calibri"/>
        <family val="2"/>
        <scheme val="minor"/>
      </rPr>
      <t xml:space="preserve"> Instalación de seis (6) tubos tubeía conduit D=6", sector Ciudadela Premium San Jerónimo. Inactivo</t>
    </r>
  </si>
  <si>
    <r>
      <rPr>
        <b/>
        <sz val="10"/>
        <rFont val="Calibri"/>
        <family val="2"/>
        <scheme val="minor"/>
      </rPr>
      <t>Actuación 34.</t>
    </r>
    <r>
      <rPr>
        <sz val="10"/>
        <rFont val="Calibri"/>
        <family val="2"/>
        <scheme val="minor"/>
      </rPr>
      <t>Construcción caja de inspección norma EPM, sector Ciudadela Premium San Jerónimo. Inactivo</t>
    </r>
  </si>
  <si>
    <r>
      <rPr>
        <b/>
        <sz val="10"/>
        <rFont val="Calibri"/>
        <family val="2"/>
        <scheme val="minor"/>
      </rPr>
      <t>PK25+080</t>
    </r>
    <r>
      <rPr>
        <sz val="10"/>
        <rFont val="Calibri"/>
        <family val="2"/>
        <scheme val="minor"/>
      </rPr>
      <t>. Instalación de  redes de acueducto PVC 10"y dos (2) redes de polietileno de 90mm.Sector Villa del Marquéz. Inactivo.</t>
    </r>
  </si>
  <si>
    <r>
      <rPr>
        <b/>
        <sz val="10"/>
        <rFont val="Calibri"/>
        <family val="2"/>
        <scheme val="minor"/>
      </rPr>
      <t>PK25+080.</t>
    </r>
    <r>
      <rPr>
        <sz val="10"/>
        <rFont val="Calibri"/>
        <family val="2"/>
        <scheme val="minor"/>
      </rPr>
      <t xml:space="preserve"> Instalación de  redes de acueducto PVC 10"y dos (2) redes de polietileno de 90mm.Sector Villa del Marquéz. Inactivo.</t>
    </r>
  </si>
  <si>
    <t>1 Y 2</t>
  </si>
  <si>
    <t>Capacitaciones al personal sobre los protocolos y procedimientos de prevención sobre (COVID-19), a los colaboradores que se encuentran activos en obra.</t>
  </si>
  <si>
    <t xml:space="preserve">1 y 2 </t>
  </si>
  <si>
    <t>Recorrido de revisión de personal activo en obra, verificación de los protocolos de prevención de ( COVID-19), Y uso de los elementos de protección personal (tapabocas, gel antibacterial y guantes)</t>
  </si>
  <si>
    <t>Seguimiento a las piezas publicitarias y socialización sobre los protocolos de prevención del (COVID-19) en los diferentes frentes de obra activos.</t>
  </si>
  <si>
    <t xml:space="preserve">Revisión del protocolo de bio seguridad para la activación de frentes de obra entregado por el concesionario para No objeción de esta interventoría </t>
  </si>
  <si>
    <t>Se realizó socialización por parte del concesionario DEVIMAR a los funcionarios de la administración municipal de Santa fe de Antioquia,  protocolo de prevención sobre el (COVID-19) para la activación de obras. (esta actividad no fue reportada a la interventoría, se verifico por medio de redes sociales)</t>
  </si>
  <si>
    <t>Se realizó entrega de kits de mercados a las comunidades del Municipio de Santa Fe de Antioquia y Sopetrán, contribuyendo a la seguridad alimentaria de las comunidades en la contingencia del COVID-19.</t>
  </si>
  <si>
    <t>Lugar: PK 10+440 UF 1, Verificación del puesto de lavado de manos y elementos de protección personal (tapabocas, guantes, lavado de manos).</t>
  </si>
  <si>
    <t>Lugar: PK 21+700 UF 2.1, Toma de temperatura a los colaboradores antes de iniciar obra, como medida de prevención al COVID-19</t>
  </si>
  <si>
    <t>Lugar: PK 7+000 UF 1, Verificación de las piezas publicitarias y de socialización de protocolo de prevención (COVID-19) en los diferentes frentes de obra.</t>
  </si>
  <si>
    <t>Lugar: Alcaldía Municipio de Santa fe de Antioquia, Socialización protocolo de prevención COVID-19, para reactivación de obras, (esta actividad no fue informada a esta interventoría, se verifico por redes sociales)</t>
  </si>
  <si>
    <t>Lugar: Municipios de Santa Fe de Antioquia, Sopetrán y Anzá, entrega de kits alimentarios como medida para garantizar la seguridad alimentaria de la población vulnerable de los municipios en contingencia de COVID-19</t>
  </si>
  <si>
    <t>NA</t>
  </si>
  <si>
    <t xml:space="preserve">NA </t>
  </si>
  <si>
    <t>Respuesta a su Oficio 02-01-20200401-000977 referente a la remisión de copia de ICA 5 UF1 y  UF3, con comunicado EPS4G-340-20</t>
  </si>
  <si>
    <t>Construcción de la cartografía temática  ambiental  (GeoPDF) con la herramienta SIG Arcgis 10.4  para uso y toma de puntos de control con la aplicación Avenza Maps  durante los recorridos de campo en las unidades funcionales 1 , 3 y 2.1</t>
  </si>
  <si>
    <t>UF1 Y UF3</t>
  </si>
  <si>
    <t>Del 14-04-2020
al 15-04-2020</t>
  </si>
  <si>
    <t>Revisión información recibida el 13-04-2020 vía correo electrónico de parte de la dirección fiducia publica - concesiones  relacionada con pagos de la subcuenta compensaciones ambientales del PA DEVIMAR desde el inicio hasta el 31 de marzo de 2020 y actualización cuadro de control de afectación de subcuenta  de compensaciones ambientales elaborado por la Interventoría</t>
  </si>
  <si>
    <t>del 13-04-2020 al 14-04-2020</t>
  </si>
  <si>
    <t>UF2.1</t>
  </si>
  <si>
    <t xml:space="preserve">UF1 y UF2.1 </t>
  </si>
  <si>
    <t>Seguimiento acción del estado del  requerimientos generados por la supervisora ambiental de la ANI, específicamente en los PK 6+400 y 20+600</t>
  </si>
  <si>
    <t>Elaboración informe semanal #235</t>
  </si>
  <si>
    <t>Seguimiento en campo a plan de manejo ambiental determinados en la resolución 00606 de 2017 y sus modificaciones  en el tramo PK11+00 A PK0+600</t>
  </si>
  <si>
    <t>Seguimiento en campo plan de manejo ambiental l determinados en la resolución 00639 de 2017 y sus modificaciones  en el tramo PK 18+800 A PK 24+200</t>
  </si>
  <si>
    <t>Seguimiento a las medidas de manejo ambiental UF1 y UF3</t>
  </si>
  <si>
    <r>
      <rPr>
        <b/>
        <sz val="11"/>
        <rFont val="Calibri"/>
        <family val="2"/>
        <scheme val="minor"/>
      </rPr>
      <t>PMF-01</t>
    </r>
    <r>
      <rPr>
        <sz val="11"/>
        <rFont val="Calibri"/>
        <family val="2"/>
        <scheme val="minor"/>
      </rPr>
      <t xml:space="preserve">
Imagen 1 (PK 10+700), Imagen 4 (PK 1+600):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rondas de coronación unida a canales en gradería  y concreto lanzado. 
Imagen 2 (PK 7+200), Imagen 3 (PK 6+700) y imagen 4: Dentro de las obras de protección planteadas se observa que el concesionario realiza actividades refuerzo del talud mediante la introducción de anclajes.
Para el presente periodo el frente de obra se encuentra inactivo debido a la calamidad de salud publica que enfrenta el país 
</t>
    </r>
  </si>
  <si>
    <t xml:space="preserve">PMF-12
El concesionario realiza la construcción y limpieza de canales para el manejo de aguas de escorrentía Imagen 7 (K1+400) Imagen 8 (PK 6+800) para evitar el arrastre de sedimentos o material de excavación llegue a cuerpos de agua por procesos de escorrentía, se observa la instalación de tuberías en la entrada de los frentes de obra Imagen 5 (PK 6+500), Imagen 6 (PK 0+600), la cual permite la continuidad en el flujo de agua permitiendo la continuidad en el flujo de aguas de escorrentía.
Para el presente periodo el frente de obra se encuentra inactivo debido a la calamidad de salud publica que enfrenta el país </t>
  </si>
  <si>
    <t xml:space="preserve">PMF-04
Imagen 11 (1+700), Imagen 12 (PK 9+100) El concesionario a dispuesto en algunos de sus frentes de obra, sitios de acopio (temporales satélite lites) de materiales necesarios para las labores constructivas, se observa que para los sitios objeto de visita por parte de la interventoría, los sitios de acopio no obstaculizan  el desarrollo de las obras y se encuentran retirados de rondas de corrientes hídricas.
Para el presente periodo el frente de obra se encuentra inactivo debido a la calamidad de salud publica que enfrenta el país </t>
  </si>
  <si>
    <t xml:space="preserve">PMF-02
Imagen 13 (Puente 9+880) Imagen 14 (6+400): El concesionario realiza la construcción de estructuras de contención o gaviones en piedra para evitar que excedentes de excavaciones o escombros caigan sobre fuentes de agua.
Para el presente periodo el frente de obra se encuentra inactivo debido a la calamidad de salud publica que enfrenta el país </t>
  </si>
  <si>
    <t xml:space="preserve"> PMF-10
Imagen 15 (9+100)el sitio cuenta con contenedores claramente identificados y rotulados están ubicados en el frente de obra y son fácilmente identificables
PMF-09
Para el manejo de aguas residuales domésticas el concesionario dispone de unidades sanitarias en los diferentes frentes de obra Imagen 16 (PK 9+100), se realiza el mantenimiento periódico de estas unidades a cargo de la empresa especializada.
Para el presente periodo el frente de obra se encuentra inactivo debido a la calamidad de salud publica que enfrenta el país 
</t>
  </si>
  <si>
    <t>Seguimiento a las medidas de manejo ambiental UF2.1</t>
  </si>
  <si>
    <r>
      <rPr>
        <b/>
        <sz val="11"/>
        <rFont val="Calibri"/>
        <family val="2"/>
        <scheme val="minor"/>
      </rPr>
      <t>PMF-01</t>
    </r>
    <r>
      <rPr>
        <sz val="11"/>
        <rFont val="Calibri"/>
        <family val="2"/>
        <scheme val="minor"/>
      </rPr>
      <t xml:space="preserve">
Imagen 1 (PK 19+900), Imagen 4 (PK 27+300):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rondas de coronación unida a canales en gradería  y concreto lanzado. 
Imagen 2 (PK30+900), Imagen 3 (PK 23+200) y imagen 4: Dentro de las obras de protección planteadas se observa que el concesionario realiza actividades refuerzo del talud mediante la introducción de anclajes.
Para el presente periodo el frente de obra se encuentra inactivo debido a la calamidad de salud publica que enfrenta el país 
</t>
    </r>
  </si>
  <si>
    <t>PMF-02
Imagen 5 y 6 (20+600): El consorcio no realiza la adecuada disposición del material procedente de la excavación de los caisson, como se observa en las imágenes este material rebasa la capacidad de contención o trincho obstruyendo el flujo de la Quebrada el Sable generando afectación al medio ambiente y el entorno. este frente se encuentra activo</t>
  </si>
  <si>
    <t xml:space="preserve"> PMF-07
Para el manejo de aguas residuales domésticas el concesionario dispone de unidades sanitarias en los diferentes frentes de obra Imagen 9 (PK 20+600), se realiza el mantenimiento periódico de estas unidades a cargo de la empresa STAP la cual dispone en la PTAR San Fernando, imagen 10 (PK 21+700).
PMF-08
Imagen 7 (20+600), imagen 8 (PK 21+700) el sitio cuenta con contenedores claramente identificados y rotulados están ubicados en el frente de obra y son fácilmente identificables, el concesionario realiza el montaje de estructuras para el almacenamiento de sustancias químicas con diques de contención
</t>
  </si>
  <si>
    <r>
      <t xml:space="preserve">1. ÁREA AMBIENTAL:
CONCLUSIONES:
</t>
    </r>
    <r>
      <rPr>
        <sz val="11"/>
        <color theme="1"/>
        <rFont val="Arial"/>
        <family val="2"/>
      </rPr>
      <t>-Se recibió  concepto de la ANI  que definió que la ejecución del Plan de 1% no hace parte de las actividades con cargo a la subcuenta ambiental
-Continua pendiente aprobación de los planes de rehabilitación ecológica asociados a los permisos de LVN 
-Debido a la calamidad de salud publica el proyecto autopistas al Mar 1 solo ejecuta actividades en algunos frentes de obra como portales y sitios de construcción de puentes, específicamente en aquellos que presentan actividades de excavación de caisson
-Se avanza en la revisión del concepto de la ANI relacionado con la afectación de las actividades del 1% para solicitar al Concesionario  el reintegro del dinero con sus respectivos rendimientos.</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t>
    </r>
    <r>
      <rPr>
        <b/>
        <sz val="11"/>
        <color theme="1"/>
        <rFont val="Arial"/>
        <family val="2"/>
      </rPr>
      <t xml:space="preserve">
2. AREA SOCIAL:
</t>
    </r>
    <r>
      <rPr>
        <sz val="11"/>
        <color theme="1"/>
        <rFont val="Arial"/>
        <family val="2"/>
      </rPr>
      <t xml:space="preserve">
</t>
    </r>
    <r>
      <rPr>
        <b/>
        <sz val="11"/>
        <color theme="1"/>
        <rFont val="Arial"/>
        <family val="2"/>
      </rPr>
      <t xml:space="preserve">OBSERVACIONES:
</t>
    </r>
    <r>
      <rPr>
        <sz val="11"/>
        <color theme="1"/>
        <rFont val="Arial"/>
        <family val="2"/>
      </rPr>
      <t xml:space="preserve">
- Durante los recorridos a la UF 1 y 2 de verificación de personal y verificación de socialización de los protocolos de prevención COVID-19, se evidencia con gran preocupación que no en todos los frentes de obra se cuenta con materiales informativos acerca del protocolo de prevención.
- Preguntando a varios colaboradores se pudo verificar que algunos no tienen claro la socialización y los procedimientos adecuados del uso de los elementos de protección.
- Por medio de redes sociales se verifico la socialización del protocolo de prevención a la administración municipal del municipio de Santa fe de Antioquia, la cual no fue informada a esta interventoría y a la fecha no se cuenta con protocolo de prevención de COVID-19, No Objetado por la interventoría para socialización pública.</t>
    </r>
    <r>
      <rPr>
        <b/>
        <sz val="11"/>
        <color theme="1"/>
        <rFont val="Arial"/>
        <family val="2"/>
      </rPr>
      <t xml:space="preserve">
</t>
    </r>
  </si>
  <si>
    <t>09/04/2020-15/04/2020</t>
  </si>
  <si>
    <t>ENVÍO OFICIO EPS4G-0321-20 EN RESPUESTA A LOS OFICIOS 02-01-20200326000922 INFORME DE GESTIÓN PREDIAL MES DE MARZO 2020, Y 02-01-20200317000817 INSUMOS PREDIALES</t>
  </si>
  <si>
    <t>La Interventoría analiza y emite concepto frente a los insumos presentados en el Informe de Gestíón Predial mes de Marzo de 2020</t>
  </si>
  <si>
    <t>REMISORIO 0102 EN RESPUESTA AL OFICIO 2-01-20200327000933</t>
  </si>
  <si>
    <t>La Interventoria dejó "NO OBJETADO" la modificación al Avalúo del Predio MAR1_UF1_019</t>
  </si>
  <si>
    <t>REMISORIO 103 EN RESPUESTA AL OFICIO 02-01-20200327000938</t>
  </si>
  <si>
    <t>La Interventoria dejó "NO OBJETADO" la modificación al Avalúo del Predio MAR1_UF2_034</t>
  </si>
  <si>
    <t>REMISORIO 106 EN RESPUESTA AL OFICIO 02-01-20200311000765 Y 02-01-20200413001087</t>
  </si>
  <si>
    <t>La Interventoria dejó en observación la Ficha Predial del Predio MAR1_UF1_185</t>
  </si>
  <si>
    <t>Periodo: Del 09 al 15 de abril de 2020</t>
  </si>
  <si>
    <r>
      <rPr>
        <sz val="10"/>
        <color theme="1"/>
        <rFont val="Arial"/>
        <family val="2"/>
      </rPr>
      <t>Periodo</t>
    </r>
    <r>
      <rPr>
        <b/>
        <sz val="10"/>
        <color theme="1"/>
        <rFont val="Arial"/>
        <family val="2"/>
      </rPr>
      <t xml:space="preserve">: </t>
    </r>
    <r>
      <rPr>
        <sz val="10"/>
        <color theme="1"/>
        <rFont val="Calibri"/>
        <family val="2"/>
        <scheme val="minor"/>
      </rPr>
      <t>Del 09 al 15 de abril de 2020</t>
    </r>
  </si>
  <si>
    <t>UF1 - PR 29+700. SEÑALIZACION VERTICAL.</t>
  </si>
  <si>
    <t>UF1 - PR  30+500. LIMPIEZA DE CUNETAS.</t>
  </si>
  <si>
    <t>UF1 - PR 32+200. CONTROL VEHICULAR.</t>
  </si>
  <si>
    <t>UF2.2 -  PR 114+800. VIA NORMAL.</t>
  </si>
  <si>
    <t>UF2.2 - PR 107+400. SEÑALIZACION VERTICAL.</t>
  </si>
  <si>
    <t>UF2.2 - PR  104+500. PUENTE EN OPERACION.</t>
  </si>
  <si>
    <t>UF2.1 - PR 6+400. REPARACION  PUENTE.</t>
  </si>
  <si>
    <t>UF3 - PR 45+200. PEAJE.</t>
  </si>
  <si>
    <t>UF3 - PR 43+700. TUNEL EN OPERACIÓN.</t>
  </si>
  <si>
    <t>UF4.2 - PR 47+500. VIA NORMAL.</t>
  </si>
  <si>
    <t>UF4.2 - PR 70+300. POSTE S.O.S.</t>
  </si>
  <si>
    <t>UF4.2 - PR 47+500. SEÑALIZACION.</t>
  </si>
  <si>
    <t>UF4.2 - PR  72+900. ZONA PUENTE EN OPERACION.</t>
  </si>
  <si>
    <r>
      <t xml:space="preserve">Durante la presente semana </t>
    </r>
    <r>
      <rPr>
        <b/>
        <sz val="11"/>
        <rFont val="Arial"/>
        <family val="2"/>
      </rPr>
      <t>NO</t>
    </r>
    <r>
      <rPr>
        <sz val="11"/>
        <rFont val="Arial"/>
        <family val="2"/>
      </rPr>
      <t xml:space="preserve"> se reciben los reportes de las operadoras con respecto a los incidentes y accidentes ocurridos en las unidades funcionales del proyecto.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t>
    </r>
  </si>
  <si>
    <r>
      <rPr>
        <sz val="11"/>
        <rFont val="Arial"/>
        <family val="2"/>
      </rPr>
      <t>Ruta Medellín - Santa Fe de Antioquia.
Unidad Funcional No 3.
- El Peaje de Aburra   PR45+300. Se encuentra en operación.
- Se realiza seguimiento a la zona inestable del PR45+000 y se observa que no presenta movimientos.</t>
    </r>
    <r>
      <rPr>
        <sz val="11"/>
        <color rgb="FFFF0000"/>
        <rFont val="Arial"/>
        <family val="2"/>
      </rPr>
      <t xml:space="preserve">
</t>
    </r>
    <r>
      <rPr>
        <sz val="11"/>
        <rFont val="Arial"/>
        <family val="2"/>
      </rPr>
      <t>- Actividades Policía de Carreteras PR45+400.</t>
    </r>
  </si>
  <si>
    <t>Ruta Medellín - Santa Fe de Antioquia
Unidad Funcional No 1.
- Desvío a nueva calzada entre el PR35+300 al PR37+600 sector de la Aldea, se encuentra transitable.
- Zona Inestable PR34+900 sin movimiento.
-  Control vehicular PARE y SIGA PR32+200
- Limpieza de Calzada y de Cunetas PR30+500.
- NO SE OBSERVA SERVICIO DE  INSPECCION VIAL Y CARRO TALLER.</t>
  </si>
  <si>
    <t>Ruta Medellín - Santa Fe de Antioquia
Unidad Funcional No 2.1.
-  Desvío en el PR16+380 al PR16+660  Normal Funcionamiento.
-  Desvío en el PR15+030 al PR15+740. Normal Funcionamiento.
-  Desvío en el PR13+090 al PR12+000 .Normal Funcionamiento.
- Reparación del Puente Paso Real. PR06+300.
- NO SE OBSERVA SERVICIO DE  INSPECCION VIAL Y CARRO TALLER.</t>
  </si>
  <si>
    <t>Ruta Santa Fe de Antioquia - Cañasgordas
Unidad Funcional No  2.2.
- Actividades Policía de Carreteras PR114+900.
- Desvío de vía  en el PR60+300 para la ejecución de obras del Túnel del Toyo estado transitable. 
- Zona Inestable del PR97+500 Presenta caída de material.
- Zona de Derrumbe PR97+500 estable.
- Construcción de Disipador y Gaviones PR73+050.</t>
  </si>
  <si>
    <t xml:space="preserve">Durante la presente semana NO se reciben los reportes de las operadoras con respecto a los incidentes y accidentes ocurridos en las unidades funcionales del proyecto.
</t>
  </si>
  <si>
    <t>Ruta  Bolombolo-Peñalisa
Unidad Funcional No 4.1
- La Vía se Encuentra en Operación Normal.
-NO SE PRESTAN SERVICIOS DE INSPECCION VIAL, NI DE GRUA Y TAMPOCO CARRO TALLER.</t>
  </si>
  <si>
    <r>
      <rPr>
        <sz val="11"/>
        <rFont val="Arial"/>
        <family val="2"/>
      </rPr>
      <t>Ruta Santa Fe de Antioquia - Bolombolo
Unidad Funcional No 4.2.
- La Vía se Encuentra en Operación Normal.</t>
    </r>
    <r>
      <rPr>
        <sz val="11"/>
        <color rgb="FFFF0000"/>
        <rFont val="Arial"/>
        <family val="2"/>
      </rPr>
      <t xml:space="preserve">
</t>
    </r>
    <r>
      <rPr>
        <sz val="11"/>
        <rFont val="Arial"/>
        <family val="2"/>
      </rPr>
      <t>- Ambulancia Disponible Anza PR45+000</t>
    </r>
    <r>
      <rPr>
        <sz val="11"/>
        <color rgb="FFFF0000"/>
        <rFont val="Arial"/>
        <family val="2"/>
      </rPr>
      <t xml:space="preserve">.
</t>
    </r>
    <r>
      <rPr>
        <sz val="11"/>
        <rFont val="Arial"/>
        <family val="2"/>
      </rPr>
      <t>-NO SE PRESTAN SERVICIOS DE INSPECCION VIAL, NI DE GRUA Y TAMPOCO CARRO TALLER.</t>
    </r>
    <r>
      <rPr>
        <sz val="11"/>
        <rFont val="Arial"/>
        <family val="2"/>
      </rPr>
      <t/>
    </r>
  </si>
  <si>
    <t>Actividades de Operación ejecutadas en la Fase de Construcción
Semana 235</t>
  </si>
  <si>
    <t>Aporte de riesgo compartido</t>
  </si>
  <si>
    <t>Enero-2020</t>
  </si>
  <si>
    <t>Febrero-2020</t>
  </si>
  <si>
    <t>Marzo-2020</t>
  </si>
  <si>
    <t>Interventoria y Supervisión</t>
  </si>
  <si>
    <t>Mar-2020</t>
  </si>
  <si>
    <t>Giro 31</t>
  </si>
  <si>
    <t>Aporte de enero 31 -2020</t>
  </si>
  <si>
    <t>Cumplio aporte del mes de Enero 2020</t>
  </si>
  <si>
    <t>Giro 32</t>
  </si>
  <si>
    <t>Aporte de Febrero 29 -2020</t>
  </si>
  <si>
    <t>Ene-20</t>
  </si>
  <si>
    <t>Aporte fuera de la fecha y no cumple con el valor de referencia</t>
  </si>
  <si>
    <t>Giro 33</t>
  </si>
  <si>
    <t>Aporte de Marzo 31 -2020</t>
  </si>
  <si>
    <t>Feb-20</t>
  </si>
  <si>
    <t>Cumplio aporte del mes de Marzo 2020</t>
  </si>
  <si>
    <t>Giro 34</t>
  </si>
  <si>
    <t>Aporte de Abril 30 -2020</t>
  </si>
  <si>
    <t>Mar-20</t>
  </si>
  <si>
    <t>Cumplio aporte del mes de Abril 2020</t>
  </si>
  <si>
    <t>Predios ll</t>
  </si>
  <si>
    <t>feb-2020</t>
  </si>
  <si>
    <t>Vigencias</t>
  </si>
  <si>
    <t>Notificacion verificacion de la unidad funcional 3,1C</t>
  </si>
  <si>
    <t>RESPUESTA AL COMUNICADO EPS4G-0217-20 REFERENTE AL MANEJO DE AGUAS DE INFILTRACION CUNETAS, MANTENIMIENTO RASANTE ACTUAL, PORTAL SANTA FE</t>
  </si>
  <si>
    <t>D-02-01-20200401-000981</t>
  </si>
  <si>
    <t>RESPUESTA AL COMUNICADO EPS4G-1393-19 Y EPS4G-0203-20 REFERENTE A LOS DISEÑOS DE LAS AMPLIACIONES DE PUENTES EXISTENTES EN LAS UF1 Y UF2,1</t>
  </si>
  <si>
    <t>D-02-01-20200401-000982</t>
  </si>
  <si>
    <t>RESPUESTA A COMUNICACIÓN EPS4G-094-20 REFERENTE A LA ENTREGA DEL DISEÑO ESTRUCTURAL DEL PUENTE K33+100 SOBRE EL RIO CAUCA</t>
  </si>
  <si>
    <t>D-02-01-20200401-000983</t>
  </si>
  <si>
    <t>ENTREGA DE DISEÑO ESTRUCTURAL ODT 209 K18+400 UBICADA EN EL RETORNO SAN JERONIMO</t>
  </si>
  <si>
    <t>D-02-01-20200401-000984</t>
  </si>
  <si>
    <t>NOTIFICACION CAMBIO DE SECCION TIPO ST-III A TIPO ST-II EN FRENTE PORTAL EMEDELLIN PK3+706,7</t>
  </si>
  <si>
    <t>D-02-01-20200416-001124</t>
  </si>
  <si>
    <t>ENTREGA DEL DISEÑO DEL PUENTE 067 K9+500 DE LA UNIDAD FUNCIONAL 1</t>
  </si>
  <si>
    <t>D-02-01-20200416-001123</t>
  </si>
  <si>
    <t>NOTIFICACION CAMBIO DE SECCION TIPO ST-III A TIPO ST-II EN FRENTE PORTAL EMEDELLIN PK2+325,9</t>
  </si>
  <si>
    <t>D-02-01-20200416-001122</t>
  </si>
  <si>
    <t xml:space="preserve">ENTRONQUES DE GALERIAS - TUNEL DE OCCIDENTE </t>
  </si>
  <si>
    <t>D-02-01-20200416-001121</t>
  </si>
  <si>
    <t>RESPUESTA A COMUNICACIÓN EPS4G-0187-20 REFERENTE A LA SOCAVACION DEL PUENTE NOQUE UF4</t>
  </si>
  <si>
    <t>D-02-01-20200408-001068</t>
  </si>
  <si>
    <t>ENTREGA DISEÑO ESTRUCTURAL DEL PUENTE 072 K9+400 UF1</t>
  </si>
  <si>
    <t>ENTREGA DE DISEÑO ESTRUCTURAL DEL PUENTE 066 K21+700 UF2,1</t>
  </si>
  <si>
    <t>D-02-01-20200408-001066</t>
  </si>
  <si>
    <t>D-02-01-20200408-001067</t>
  </si>
  <si>
    <t>RESPUESTA A COMUNICACIÓN EPS4G-0235-20 REFERENTE A LA MODIFICACION DEL DISEÑO DEL PUENTE 59 K4+500 UF1</t>
  </si>
  <si>
    <t>D-02-01-20200408-001065</t>
  </si>
  <si>
    <t>D-02-01-20200327-000931
D-02-01-20200406-001036</t>
  </si>
  <si>
    <t>27/03/2020
06/04/2020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</si>
</sst>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s>
  <fonts count="54"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b/>
      <sz val="10"/>
      <color rgb="FF000000"/>
      <name val="Arial"/>
      <family val="2"/>
    </font>
  </fonts>
  <fills count="20">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s>
  <borders count="7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4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69" fontId="2" fillId="0" borderId="0" xfId="0" applyNumberFormat="1" applyFont="1" applyAlignment="1">
      <alignment horizontal="right" wrapText="1"/>
    </xf>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40" fillId="0" borderId="1" xfId="12" applyNumberFormat="1" applyFont="1" applyBorder="1" applyAlignment="1">
      <alignment horizontal="center" vertical="center"/>
    </xf>
    <xf numFmtId="0" fontId="52" fillId="0" borderId="8" xfId="12" applyFont="1" applyBorder="1" applyAlignment="1">
      <alignment vertical="center"/>
    </xf>
    <xf numFmtId="0" fontId="52" fillId="0" borderId="9" xfId="12" applyFont="1" applyBorder="1" applyAlignment="1">
      <alignment vertical="center"/>
    </xf>
    <xf numFmtId="0" fontId="52" fillId="0" borderId="10" xfId="12" applyFont="1" applyBorder="1" applyAlignment="1">
      <alignment vertical="center"/>
    </xf>
    <xf numFmtId="0" fontId="13" fillId="12" borderId="16" xfId="0" applyFont="1" applyFill="1" applyBorder="1" applyAlignment="1">
      <alignment horizontal="center" vertical="center" textRotation="90"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8" fillId="0" borderId="1" xfId="12" applyFont="1" applyBorder="1" applyAlignment="1">
      <alignment horizontal="center" vertical="center"/>
    </xf>
    <xf numFmtId="38" fontId="7" fillId="6"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69" fontId="5" fillId="0" borderId="0" xfId="0" applyNumberFormat="1" applyFont="1" applyAlignment="1">
      <alignment horizontal="right" wrapText="1"/>
    </xf>
    <xf numFmtId="0" fontId="21" fillId="0" borderId="0" xfId="0" applyFont="1" applyAlignment="1">
      <alignment wrapText="1"/>
    </xf>
    <xf numFmtId="38" fontId="18" fillId="0" borderId="1" xfId="2" applyNumberFormat="1" applyFont="1" applyBorder="1" applyAlignment="1">
      <alignment horizontal="center" wrapText="1"/>
    </xf>
    <xf numFmtId="176" fontId="18"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8" fillId="0" borderId="1" xfId="5" applyNumberFormat="1" applyFont="1" applyBorder="1" applyAlignment="1">
      <alignment horizontal="right"/>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68" fontId="7" fillId="6" borderId="2" xfId="3" applyNumberFormat="1" applyFont="1" applyFill="1" applyBorder="1" applyAlignment="1">
      <alignment horizontal="center" vertical="center" wrapText="1"/>
    </xf>
    <xf numFmtId="168" fontId="7" fillId="6" borderId="4" xfId="3" applyNumberFormat="1"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left" vertical="center" wrapText="1"/>
    </xf>
    <xf numFmtId="0" fontId="13" fillId="12" borderId="14" xfId="0" applyFont="1" applyFill="1" applyBorder="1" applyAlignment="1">
      <alignment horizontal="center" vertical="center" textRotation="90" wrapText="1"/>
    </xf>
    <xf numFmtId="0" fontId="13" fillId="12" borderId="62" xfId="0" applyFont="1" applyFill="1" applyBorder="1" applyAlignment="1">
      <alignment horizontal="center" vertical="center" textRotation="90"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3" xfId="2" applyFont="1" applyBorder="1" applyAlignment="1">
      <alignment horizontal="center" vertical="center"/>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3" xfId="0" applyFont="1" applyBorder="1" applyAlignment="1">
      <alignment horizontal="center" vertical="center" wrapText="1"/>
    </xf>
    <xf numFmtId="38" fontId="7" fillId="6" borderId="1" xfId="0" applyNumberFormat="1" applyFont="1" applyFill="1" applyBorder="1" applyAlignment="1">
      <alignment horizontal="left" vertical="center" wrapText="1"/>
    </xf>
    <xf numFmtId="0" fontId="8" fillId="0" borderId="1" xfId="0"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0" xfId="0" applyFont="1" applyBorder="1" applyAlignment="1">
      <alignment horizontal="left" vertical="center" wrapText="1"/>
    </xf>
    <xf numFmtId="0" fontId="7" fillId="0" borderId="71" xfId="0" applyFont="1" applyBorder="1" applyAlignment="1">
      <alignment horizontal="left" vertical="center" wrapText="1"/>
    </xf>
    <xf numFmtId="0" fontId="7" fillId="0" borderId="72" xfId="0" applyFont="1" applyBorder="1" applyAlignment="1">
      <alignment horizontal="left" vertical="center" wrapText="1"/>
    </xf>
    <xf numFmtId="0" fontId="7" fillId="0" borderId="70" xfId="0" applyFont="1" applyFill="1" applyBorder="1" applyAlignment="1">
      <alignment horizontal="center" vertical="center" wrapText="1"/>
    </xf>
    <xf numFmtId="0" fontId="7" fillId="0" borderId="72" xfId="0"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62"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14" fontId="7" fillId="0" borderId="70" xfId="0" applyNumberFormat="1" applyFont="1" applyBorder="1" applyAlignment="1">
      <alignment horizontal="center" vertical="center" wrapText="1"/>
    </xf>
    <xf numFmtId="14" fontId="7" fillId="0" borderId="72" xfId="0" applyNumberFormat="1" applyFont="1" applyBorder="1" applyAlignment="1">
      <alignment horizontal="center" vertical="center" wrapText="1"/>
    </xf>
    <xf numFmtId="0" fontId="7" fillId="0" borderId="70" xfId="0" applyFont="1" applyBorder="1" applyAlignment="1">
      <alignment horizontal="center" vertical="center" wrapText="1"/>
    </xf>
    <xf numFmtId="0" fontId="7" fillId="0" borderId="71" xfId="0" applyFont="1" applyBorder="1" applyAlignment="1">
      <alignment horizontal="center" vertical="center" wrapText="1"/>
    </xf>
    <xf numFmtId="0" fontId="7" fillId="0" borderId="72" xfId="0" applyFont="1" applyBorder="1" applyAlignment="1">
      <alignment horizontal="center" vertical="center" wrapText="1"/>
    </xf>
    <xf numFmtId="0" fontId="7" fillId="0" borderId="73" xfId="0" applyFont="1" applyBorder="1" applyAlignment="1">
      <alignment horizontal="center" vertical="center" wrapText="1"/>
    </xf>
    <xf numFmtId="0" fontId="7" fillId="0" borderId="74" xfId="0" applyFont="1" applyBorder="1" applyAlignment="1">
      <alignment horizontal="center" vertical="center" wrapText="1"/>
    </xf>
    <xf numFmtId="0" fontId="7" fillId="0" borderId="75"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8" fillId="0" borderId="1" xfId="2" applyFont="1" applyBorder="1" applyAlignment="1">
      <alignment horizontal="center"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15" fontId="7"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7" fillId="0" borderId="2" xfId="0" applyFont="1" applyFill="1" applyBorder="1" applyAlignment="1">
      <alignment horizontal="left" vertical="center" wrapText="1"/>
    </xf>
    <xf numFmtId="0" fontId="7" fillId="0"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6"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7" fillId="6" borderId="1"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0" fontId="8" fillId="0" borderId="1" xfId="2"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0" xfId="0" applyFont="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Fill="1" applyBorder="1" applyAlignment="1">
      <alignment horizontal="left" vertical="center" wrapText="1"/>
    </xf>
    <xf numFmtId="49" fontId="9" fillId="0" borderId="3" xfId="0" applyNumberFormat="1" applyFont="1" applyFill="1" applyBorder="1" applyAlignment="1">
      <alignment horizontal="left" vertical="center" wrapText="1"/>
    </xf>
    <xf numFmtId="49" fontId="9" fillId="0" borderId="4" xfId="0" applyNumberFormat="1" applyFont="1" applyFill="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Fill="1" applyBorder="1" applyAlignment="1">
      <alignment horizontal="left" vertical="center" wrapText="1"/>
    </xf>
    <xf numFmtId="49" fontId="14" fillId="0" borderId="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49" fontId="9" fillId="0" borderId="2" xfId="0" applyNumberFormat="1" applyFont="1" applyFill="1" applyBorder="1" applyAlignment="1">
      <alignment horizontal="left" vertical="center" wrapText="1"/>
    </xf>
    <xf numFmtId="0" fontId="8" fillId="0" borderId="1" xfId="0" applyFont="1" applyBorder="1" applyAlignment="1">
      <alignment horizontal="left" vertical="center" wrapText="1"/>
    </xf>
    <xf numFmtId="0" fontId="8" fillId="3" borderId="1"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49" fontId="7" fillId="0" borderId="2" xfId="0" applyNumberFormat="1" applyFont="1" applyFill="1" applyBorder="1" applyAlignment="1">
      <alignment vertical="center" wrapText="1"/>
    </xf>
    <xf numFmtId="49" fontId="9" fillId="0" borderId="3" xfId="0" applyNumberFormat="1" applyFont="1" applyFill="1" applyBorder="1" applyAlignment="1">
      <alignment vertical="center" wrapText="1"/>
    </xf>
    <xf numFmtId="49" fontId="9" fillId="0" borderId="4" xfId="0" applyNumberFormat="1" applyFont="1" applyFill="1" applyBorder="1" applyAlignment="1">
      <alignment vertical="center" wrapText="1"/>
    </xf>
    <xf numFmtId="0" fontId="7" fillId="0" borderId="0" xfId="0" applyFont="1" applyBorder="1" applyAlignment="1">
      <alignment horizontal="center" vertical="center" wrapText="1"/>
    </xf>
    <xf numFmtId="0" fontId="5" fillId="0" borderId="1" xfId="0" applyFont="1" applyBorder="1" applyAlignment="1">
      <alignment horizontal="center"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6" borderId="41" xfId="0" applyFont="1" applyFill="1" applyBorder="1" applyAlignment="1">
      <alignment horizontal="center" vertical="center" wrapText="1"/>
    </xf>
    <xf numFmtId="0" fontId="5" fillId="6" borderId="65"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33" fillId="0" borderId="0" xfId="0" applyFont="1" applyAlignment="1">
      <alignment horizontal="left" vertical="top"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 fillId="0" borderId="1" xfId="0"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13" fillId="12" borderId="8" xfId="0" applyFont="1" applyFill="1" applyBorder="1" applyAlignment="1">
      <alignment horizontal="center" vertical="center" textRotation="90"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1" fontId="5" fillId="0" borderId="14" xfId="0" applyNumberFormat="1" applyFont="1" applyBorder="1" applyAlignment="1">
      <alignment horizontal="center" vertical="center"/>
    </xf>
    <xf numFmtId="1" fontId="5" fillId="0" borderId="62" xfId="0" applyNumberFormat="1" applyFont="1" applyBorder="1" applyAlignment="1">
      <alignment horizontal="center" vertical="center"/>
    </xf>
    <xf numFmtId="1" fontId="5" fillId="0" borderId="15" xfId="0" applyNumberFormat="1" applyFont="1" applyBorder="1" applyAlignment="1">
      <alignment horizontal="center" vertical="center"/>
    </xf>
    <xf numFmtId="38" fontId="5" fillId="6" borderId="1" xfId="0" applyNumberFormat="1" applyFont="1" applyFill="1" applyBorder="1" applyAlignment="1">
      <alignment horizontal="justify"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0" borderId="14" xfId="0" applyFont="1" applyBorder="1" applyAlignment="1">
      <alignment horizontal="center" vertical="center"/>
    </xf>
    <xf numFmtId="0" fontId="7" fillId="0" borderId="62" xfId="0" applyFont="1" applyBorder="1" applyAlignment="1">
      <alignment horizontal="center" vertical="center"/>
    </xf>
    <xf numFmtId="0" fontId="7" fillId="0" borderId="15" xfId="0" applyFont="1" applyBorder="1" applyAlignment="1">
      <alignment horizontal="center" vertical="center"/>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38" fontId="8" fillId="3" borderId="3"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9" fontId="7" fillId="0" borderId="1" xfId="0" applyNumberFormat="1" applyFont="1" applyBorder="1" applyAlignment="1">
      <alignment horizontal="center" vertical="center" wrapText="1"/>
    </xf>
    <xf numFmtId="0" fontId="50" fillId="0" borderId="5" xfId="0" applyFont="1" applyBorder="1" applyAlignment="1">
      <alignment horizontal="center" vertical="center" wrapText="1"/>
    </xf>
    <xf numFmtId="0" fontId="50" fillId="0" borderId="6" xfId="0" applyFont="1" applyBorder="1" applyAlignment="1">
      <alignment horizontal="center" vertical="center" wrapText="1"/>
    </xf>
    <xf numFmtId="0" fontId="50" fillId="0" borderId="7" xfId="0" applyFont="1" applyBorder="1" applyAlignment="1">
      <alignment horizontal="center" vertical="center" wrapText="1"/>
    </xf>
    <xf numFmtId="0" fontId="50" fillId="0" borderId="16" xfId="0" applyFont="1" applyBorder="1" applyAlignment="1">
      <alignment horizontal="center" vertical="center" wrapText="1"/>
    </xf>
    <xf numFmtId="0" fontId="50" fillId="0" borderId="0" xfId="0" applyFont="1" applyAlignment="1">
      <alignment horizontal="center" vertical="center" wrapText="1"/>
    </xf>
    <xf numFmtId="0" fontId="50" fillId="0" borderId="17"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50" fillId="0" borderId="8" xfId="0" applyFont="1" applyBorder="1" applyAlignment="1">
      <alignment horizontal="center" vertical="center" wrapText="1"/>
    </xf>
    <xf numFmtId="0" fontId="50" fillId="0" borderId="9" xfId="0" applyFont="1" applyBorder="1" applyAlignment="1">
      <alignment horizontal="center" vertical="center" wrapText="1"/>
    </xf>
    <xf numFmtId="0" fontId="50" fillId="0" borderId="10" xfId="0" applyFont="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5" fillId="0" borderId="4" xfId="0" applyFont="1" applyBorder="1" applyAlignment="1">
      <alignment horizontal="center" vertical="center" wrapText="1"/>
    </xf>
    <xf numFmtId="0" fontId="51" fillId="0" borderId="1"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10" fontId="7" fillId="0" borderId="3" xfId="1" applyNumberFormat="1"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3" fontId="12" fillId="0" borderId="52" xfId="0" applyNumberFormat="1" applyFont="1" applyBorder="1" applyAlignment="1">
      <alignment horizontal="center" vertical="center"/>
    </xf>
    <xf numFmtId="173"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3"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18" xfId="0" applyFont="1" applyBorder="1" applyAlignment="1">
      <alignment horizontal="center"/>
    </xf>
    <xf numFmtId="0" fontId="12" fillId="0" borderId="0" xfId="0" applyFont="1" applyAlignment="1">
      <alignment horizontal="center" vertical="center"/>
    </xf>
    <xf numFmtId="0" fontId="12" fillId="0" borderId="0" xfId="0" applyFont="1" applyAlignment="1">
      <alignment horizontal="center"/>
    </xf>
    <xf numFmtId="0" fontId="20" fillId="0" borderId="9" xfId="0" applyFont="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4" xfId="0" applyNumberFormat="1" applyFont="1" applyBorder="1" applyAlignment="1">
      <alignment horizontal="right" vertical="center" wrapText="1"/>
    </xf>
    <xf numFmtId="169" fontId="5" fillId="0" borderId="15"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20" fillId="0" borderId="1" xfId="0" applyFont="1" applyBorder="1" applyAlignment="1">
      <alignment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0" fontId="18" fillId="0" borderId="1" xfId="2" applyFont="1" applyBorder="1" applyAlignment="1">
      <alignment horizont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center" vertical="center" wrapText="1"/>
    </xf>
    <xf numFmtId="169"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7" fillId="18" borderId="1" xfId="2" applyFont="1" applyFill="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3"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0" fillId="0" borderId="1" xfId="0"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46" fillId="0" borderId="2" xfId="14" applyNumberFormat="1" applyBorder="1" applyAlignment="1">
      <alignment horizontal="right" wrapText="1"/>
    </xf>
    <xf numFmtId="169" fontId="46" fillId="0" borderId="4" xfId="14" applyNumberFormat="1" applyBorder="1" applyAlignment="1">
      <alignment horizontal="right" wrapText="1"/>
    </xf>
    <xf numFmtId="0" fontId="7" fillId="18" borderId="2" xfId="2" applyFont="1" applyFill="1" applyBorder="1" applyAlignment="1">
      <alignment horizontal="center" vertical="center" wrapText="1"/>
    </xf>
    <xf numFmtId="0" fontId="7" fillId="18" borderId="4" xfId="2" applyFont="1" applyFill="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justify" vertical="justify" wrapText="1"/>
    </xf>
    <xf numFmtId="0" fontId="12" fillId="0" borderId="1" xfId="0" applyFont="1" applyBorder="1" applyAlignment="1">
      <alignment horizontal="center" wrapText="1"/>
    </xf>
    <xf numFmtId="176" fontId="21" fillId="0" borderId="1" xfId="0" applyNumberFormat="1" applyFont="1" applyBorder="1" applyAlignment="1">
      <alignment wrapText="1"/>
    </xf>
    <xf numFmtId="0" fontId="12" fillId="0" borderId="1" xfId="0" applyFont="1" applyBorder="1" applyAlignment="1">
      <alignment wrapText="1"/>
    </xf>
    <xf numFmtId="15" fontId="18" fillId="0" borderId="1" xfId="2" applyNumberFormat="1" applyFont="1" applyBorder="1" applyAlignment="1">
      <alignment wrapText="1"/>
    </xf>
    <xf numFmtId="176" fontId="18" fillId="0" borderId="2" xfId="5" applyNumberFormat="1" applyFont="1" applyBorder="1" applyAlignment="1">
      <alignment wrapText="1"/>
    </xf>
    <xf numFmtId="176" fontId="18" fillId="0" borderId="4" xfId="5" applyNumberFormat="1" applyFont="1" applyBorder="1" applyAlignment="1">
      <alignment wrapText="1"/>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42" fillId="0" borderId="0" xfId="12" applyFont="1" applyBorder="1" applyAlignment="1">
      <alignment horizontal="center" vertical="center"/>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66"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66" xfId="12" applyFont="1" applyBorder="1" applyAlignment="1">
      <alignment horizontal="center"/>
    </xf>
    <xf numFmtId="0" fontId="28" fillId="0" borderId="63" xfId="12" applyFont="1" applyBorder="1" applyAlignment="1">
      <alignment horizontal="center" vertical="center"/>
    </xf>
    <xf numFmtId="0" fontId="28" fillId="0" borderId="65"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1" fillId="0" borderId="20" xfId="12" applyFont="1" applyBorder="1" applyAlignment="1">
      <alignment horizontal="center" vertical="center" wrapText="1"/>
    </xf>
    <xf numFmtId="0" fontId="31" fillId="0" borderId="18" xfId="12" applyFont="1" applyBorder="1" applyAlignment="1">
      <alignment horizontal="center" vertical="center" wrapText="1"/>
    </xf>
    <xf numFmtId="0" fontId="31" fillId="0" borderId="19" xfId="12" applyFont="1" applyBorder="1" applyAlignment="1">
      <alignment horizontal="center" vertical="center" wrapText="1"/>
    </xf>
    <xf numFmtId="0" fontId="31" fillId="0" borderId="26" xfId="12" applyFont="1" applyBorder="1" applyAlignment="1">
      <alignment horizontal="center" vertical="center" wrapText="1"/>
    </xf>
    <xf numFmtId="0" fontId="31" fillId="0" borderId="27" xfId="12" applyFont="1" applyBorder="1" applyAlignment="1">
      <alignment horizontal="center" vertical="center" wrapText="1"/>
    </xf>
    <xf numFmtId="0" fontId="31" fillId="0" borderId="28" xfId="12"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67" xfId="12" applyFont="1" applyFill="1" applyBorder="1" applyAlignment="1">
      <alignment horizontal="center" vertical="center" wrapText="1"/>
    </xf>
    <xf numFmtId="0" fontId="31" fillId="18" borderId="68" xfId="12" applyFont="1" applyFill="1" applyBorder="1" applyAlignment="1">
      <alignment horizontal="center" vertical="center" wrapText="1"/>
    </xf>
    <xf numFmtId="0" fontId="31" fillId="18" borderId="69" xfId="12" applyFont="1" applyFill="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64"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18" borderId="50" xfId="7" applyFont="1" applyFill="1" applyBorder="1" applyAlignment="1">
      <alignment horizontal="center" vertical="center" wrapText="1"/>
    </xf>
    <xf numFmtId="0" fontId="45" fillId="18" borderId="44" xfId="7" applyFont="1" applyFill="1" applyBorder="1" applyAlignment="1">
      <alignment horizontal="center" vertical="center" wrapText="1"/>
    </xf>
    <xf numFmtId="0" fontId="45" fillId="18" borderId="51" xfId="7" applyFont="1" applyFill="1" applyBorder="1" applyAlignment="1">
      <alignment horizontal="center" vertical="center" wrapText="1"/>
    </xf>
    <xf numFmtId="0" fontId="30" fillId="14" borderId="25" xfId="12" applyFont="1" applyFill="1" applyBorder="1" applyAlignment="1">
      <alignment horizontal="center" vertical="center" wrapText="1"/>
    </xf>
    <xf numFmtId="0" fontId="30" fillId="14" borderId="0" xfId="12" applyFont="1" applyFill="1" applyAlignment="1">
      <alignment horizontal="center" vertical="center" wrapText="1"/>
    </xf>
    <xf numFmtId="0" fontId="30" fillId="14" borderId="24" xfId="12" applyFont="1" applyFill="1" applyBorder="1" applyAlignment="1">
      <alignment horizontal="center" vertical="center" wrapText="1"/>
    </xf>
    <xf numFmtId="0" fontId="30" fillId="14" borderId="26" xfId="12" applyFont="1" applyFill="1" applyBorder="1" applyAlignment="1">
      <alignment horizontal="center" vertical="center" wrapText="1"/>
    </xf>
    <xf numFmtId="0" fontId="30" fillId="14" borderId="27" xfId="12" applyFont="1" applyFill="1" applyBorder="1" applyAlignment="1">
      <alignment horizontal="center" vertical="center" wrapText="1"/>
    </xf>
    <xf numFmtId="0" fontId="30" fillId="14" borderId="28" xfId="12" applyFont="1" applyFill="1" applyBorder="1" applyAlignment="1">
      <alignment horizontal="center" vertical="center" wrapText="1"/>
    </xf>
    <xf numFmtId="0" fontId="2" fillId="14" borderId="25" xfId="12"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14" borderId="1"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 fillId="0" borderId="39" xfId="12" applyFont="1" applyBorder="1" applyAlignment="1">
      <alignment horizontal="center" vertical="center" wrapText="1"/>
    </xf>
    <xf numFmtId="0" fontId="3" fillId="0" borderId="21" xfId="12" applyFont="1" applyBorder="1" applyAlignment="1">
      <alignment horizontal="center" vertical="center" wrapText="1"/>
    </xf>
    <xf numFmtId="0" fontId="3" fillId="0" borderId="43" xfId="12" applyFont="1" applyBorder="1" applyAlignment="1">
      <alignment horizontal="center" vertical="center" wrapText="1"/>
    </xf>
    <xf numFmtId="0" fontId="3" fillId="0" borderId="31" xfId="12" applyFont="1" applyBorder="1" applyAlignment="1">
      <alignment horizontal="center" vertical="center" wrapText="1"/>
    </xf>
    <xf numFmtId="0" fontId="3" fillId="0" borderId="22" xfId="12" applyFont="1" applyBorder="1" applyAlignment="1">
      <alignment horizontal="center" vertical="center" wrapText="1"/>
    </xf>
    <xf numFmtId="0" fontId="3" fillId="0" borderId="32" xfId="12" applyFont="1" applyBorder="1" applyAlignment="1">
      <alignment horizontal="center" vertical="center" wrapText="1"/>
    </xf>
    <xf numFmtId="0" fontId="3" fillId="0" borderId="20" xfId="12" applyFont="1" applyBorder="1" applyAlignment="1">
      <alignment horizontal="center" vertical="center" wrapText="1"/>
    </xf>
    <xf numFmtId="0" fontId="3" fillId="0" borderId="18" xfId="12" applyFont="1" applyBorder="1" applyAlignment="1">
      <alignment horizontal="center" vertical="center" wrapText="1"/>
    </xf>
    <xf numFmtId="0" fontId="3" fillId="0" borderId="19" xfId="12" applyFont="1" applyBorder="1" applyAlignment="1">
      <alignment horizontal="center" vertical="center" wrapText="1"/>
    </xf>
    <xf numFmtId="0" fontId="3" fillId="14" borderId="20"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28" fillId="14" borderId="20" xfId="12" applyFont="1" applyFill="1" applyBorder="1" applyAlignment="1">
      <alignment horizontal="center" vertical="center" wrapText="1"/>
    </xf>
    <xf numFmtId="0" fontId="28" fillId="14" borderId="18" xfId="12" applyFont="1" applyFill="1" applyBorder="1" applyAlignment="1">
      <alignment horizontal="center" vertical="center" wrapText="1"/>
    </xf>
    <xf numFmtId="0" fontId="28" fillId="14" borderId="19" xfId="12" applyFont="1" applyFill="1" applyBorder="1" applyAlignment="1">
      <alignment horizontal="center" vertical="center" wrapText="1"/>
    </xf>
    <xf numFmtId="0" fontId="39" fillId="0" borderId="1" xfId="12" applyFont="1" applyBorder="1" applyAlignment="1">
      <alignment horizontal="center" vertical="center"/>
    </xf>
    <xf numFmtId="0" fontId="0" fillId="6" borderId="50" xfId="12" applyFont="1" applyFill="1" applyBorder="1" applyAlignment="1">
      <alignment horizontal="justify" vertical="top" wrapText="1"/>
    </xf>
    <xf numFmtId="0" fontId="2" fillId="6" borderId="44" xfId="12" applyFill="1" applyBorder="1" applyAlignment="1">
      <alignment horizontal="justify" vertical="top" wrapText="1"/>
    </xf>
    <xf numFmtId="0" fontId="2" fillId="6" borderId="51" xfId="12" applyFill="1" applyBorder="1" applyAlignment="1">
      <alignment horizontal="justify" vertical="top" wrapText="1"/>
    </xf>
    <xf numFmtId="17" fontId="28" fillId="0" borderId="9" xfId="12" applyNumberFormat="1" applyFont="1" applyBorder="1" applyAlignment="1">
      <alignment horizontal="center" vertical="center"/>
    </xf>
    <xf numFmtId="17" fontId="28" fillId="0" borderId="10" xfId="12" applyNumberFormat="1" applyFont="1" applyBorder="1" applyAlignment="1">
      <alignment horizontal="center" vertical="center"/>
    </xf>
    <xf numFmtId="0" fontId="52" fillId="0" borderId="6" xfId="12" applyFont="1" applyBorder="1" applyAlignment="1">
      <alignment horizontal="center" vertical="center"/>
    </xf>
    <xf numFmtId="0" fontId="52" fillId="0" borderId="64" xfId="12" applyFont="1" applyBorder="1" applyAlignment="1">
      <alignment horizontal="center" vertical="center"/>
    </xf>
    <xf numFmtId="0" fontId="30" fillId="6" borderId="50" xfId="12" applyFont="1" applyFill="1" applyBorder="1" applyAlignment="1">
      <alignment horizontal="justify" vertical="top" wrapText="1"/>
    </xf>
    <xf numFmtId="0" fontId="30" fillId="6" borderId="44" xfId="12" applyFont="1" applyFill="1" applyBorder="1" applyAlignment="1">
      <alignment horizontal="justify" vertical="top" wrapText="1"/>
    </xf>
    <xf numFmtId="0" fontId="30" fillId="6" borderId="51" xfId="12" applyFont="1" applyFill="1" applyBorder="1" applyAlignment="1">
      <alignment horizontal="justify" vertical="top" wrapText="1"/>
    </xf>
    <xf numFmtId="0" fontId="32" fillId="0" borderId="20" xfId="12" applyFont="1" applyBorder="1" applyAlignment="1">
      <alignment horizontal="center" vertical="center"/>
    </xf>
    <xf numFmtId="0" fontId="32" fillId="0" borderId="19" xfId="12" applyFont="1" applyBorder="1" applyAlignment="1">
      <alignment horizontal="center" vertical="center"/>
    </xf>
    <xf numFmtId="0" fontId="32" fillId="0" borderId="25" xfId="12" applyFont="1" applyBorder="1" applyAlignment="1">
      <alignment horizontal="center" vertical="center"/>
    </xf>
    <xf numFmtId="0" fontId="32" fillId="0" borderId="24"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 fillId="0" borderId="2" xfId="12" applyNumberFormat="1" applyFont="1" applyBorder="1" applyAlignment="1">
      <alignment horizontal="center" vertical="center"/>
    </xf>
    <xf numFmtId="0" fontId="52" fillId="0" borderId="5" xfId="12" applyFont="1" applyBorder="1" applyAlignment="1">
      <alignment horizontal="center" vertical="center"/>
    </xf>
    <xf numFmtId="0" fontId="52" fillId="0" borderId="7" xfId="12" applyFont="1" applyBorder="1" applyAlignment="1">
      <alignment horizontal="center" vertical="center"/>
    </xf>
    <xf numFmtId="0" fontId="28" fillId="0" borderId="6" xfId="12" applyFont="1" applyBorder="1" applyAlignment="1">
      <alignment horizontal="center" vertical="center"/>
    </xf>
    <xf numFmtId="0" fontId="28" fillId="0" borderId="7" xfId="12" applyFont="1" applyBorder="1" applyAlignment="1">
      <alignment horizontal="center" vertical="center"/>
    </xf>
    <xf numFmtId="0" fontId="0" fillId="6" borderId="44" xfId="12" applyFont="1" applyFill="1" applyBorder="1" applyAlignment="1">
      <alignment horizontal="justify" vertical="top" wrapText="1"/>
    </xf>
    <xf numFmtId="0" fontId="0" fillId="6" borderId="51" xfId="12" applyFont="1" applyFill="1" applyBorder="1" applyAlignment="1">
      <alignment horizontal="justify" vertical="top"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cellXfs>
  <cellStyles count="15">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5" xfId="12" xr:uid="{00000000-0005-0000-0000-000008000000}"/>
    <cellStyle name="Normal 2" xfId="3" xr:uid="{00000000-0005-0000-0000-000009000000}"/>
    <cellStyle name="Normal 2 2 2" xfId="2" xr:uid="{00000000-0005-0000-0000-00000A000000}"/>
    <cellStyle name="Normal 3" xfId="6" xr:uid="{00000000-0005-0000-0000-00000B000000}"/>
    <cellStyle name="Normal 3 7" xfId="13" xr:uid="{00000000-0005-0000-0000-00000C000000}"/>
    <cellStyle name="Normal 3 9" xfId="7" xr:uid="{00000000-0005-0000-0000-00000D000000}"/>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(Formato!$F$222:$G$222,Formato!$H$222:$I$222)</c:f>
              <c:strCache>
                <c:ptCount val="3"/>
                <c:pt idx="0">
                  <c:v>Programado</c:v>
                </c:pt>
                <c:pt idx="2">
                  <c:v>Ejecutado</c:v>
                </c:pt>
              </c:strCache>
            </c:strRef>
          </c:cat>
          <c:val>
            <c:numRef>
              <c:f>(Formato!$F$223:$G$223,Formato!$H$223:$I$223)</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561000048"/>
        <c:axId val="1561001680"/>
      </c:barChart>
      <c:catAx>
        <c:axId val="1561000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61001680"/>
        <c:crosses val="autoZero"/>
        <c:auto val="0"/>
        <c:lblAlgn val="ctr"/>
        <c:lblOffset val="100"/>
        <c:tickMarkSkip val="1"/>
        <c:noMultiLvlLbl val="0"/>
      </c:catAx>
      <c:valAx>
        <c:axId val="15610016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61000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(Formato!$E$163:$F$163,Formato!$G$163:$H$163)</c:f>
              <c:strCache>
                <c:ptCount val="3"/>
                <c:pt idx="0">
                  <c:v>Programado</c:v>
                </c:pt>
                <c:pt idx="2">
                  <c:v>Ejecutado</c:v>
                </c:pt>
              </c:strCache>
            </c:strRef>
          </c:cat>
          <c:val>
            <c:numRef>
              <c:f>(Formato!$E$164:$F$164,Formato!$G$164:$H$164)</c:f>
              <c:numCache>
                <c:formatCode>0.00%</c:formatCode>
                <c:ptCount val="4"/>
                <c:pt idx="0">
                  <c:v>0.52190000000000003</c:v>
                </c:pt>
                <c:pt idx="2">
                  <c:v>0.63570000000000004</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325597216"/>
        <c:axId val="1325598304"/>
      </c:barChart>
      <c:catAx>
        <c:axId val="13255972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25598304"/>
        <c:crosses val="autoZero"/>
        <c:auto val="0"/>
        <c:lblAlgn val="ctr"/>
        <c:lblOffset val="100"/>
        <c:tickMarkSkip val="1"/>
        <c:noMultiLvlLbl val="0"/>
      </c:catAx>
      <c:valAx>
        <c:axId val="132559830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255972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(Formato!$F$198:$G$198,Formato!$H$198:$I$198)</c:f>
              <c:strCache>
                <c:ptCount val="3"/>
                <c:pt idx="0">
                  <c:v>Programado</c:v>
                </c:pt>
                <c:pt idx="2">
                  <c:v>Ejecutado</c:v>
                </c:pt>
              </c:strCache>
            </c:strRef>
          </c:cat>
          <c:val>
            <c:numRef>
              <c:f>(Formato!$F$199:$G$199,Formato!$H$199:$I$199)</c:f>
              <c:numCache>
                <c:formatCode>0.00%</c:formatCode>
                <c:ptCount val="4"/>
                <c:pt idx="0">
                  <c:v>0.4637</c:v>
                </c:pt>
                <c:pt idx="2">
                  <c:v>0.53500000000000003</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325599936"/>
        <c:axId val="1325603744"/>
      </c:barChart>
      <c:catAx>
        <c:axId val="13255999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25603744"/>
        <c:crosses val="autoZero"/>
        <c:auto val="0"/>
        <c:lblAlgn val="ctr"/>
        <c:lblOffset val="100"/>
        <c:tickMarkSkip val="1"/>
        <c:noMultiLvlLbl val="0"/>
      </c:catAx>
      <c:valAx>
        <c:axId val="13256037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255999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(Formato!$E$237:$F$237,Formato!$G$237:$H$237)</c:f>
              <c:strCache>
                <c:ptCount val="3"/>
                <c:pt idx="0">
                  <c:v>Programado</c:v>
                </c:pt>
                <c:pt idx="2">
                  <c:v>Ejecutado</c:v>
                </c:pt>
              </c:strCache>
            </c:strRef>
          </c:cat>
          <c:val>
            <c:numRef>
              <c:f>(Formato!$E$238:$F$238,Formato!$G$238:$H$238)</c:f>
              <c:numCache>
                <c:formatCode>0.00%</c:formatCode>
                <c:ptCount val="4"/>
                <c:pt idx="0">
                  <c:v>0.61640000000000006</c:v>
                </c:pt>
                <c:pt idx="2">
                  <c:v>0.66849999999999998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325592864"/>
        <c:axId val="1325588512"/>
      </c:barChart>
      <c:catAx>
        <c:axId val="13255928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325588512"/>
        <c:crosses val="autoZero"/>
        <c:auto val="0"/>
        <c:lblAlgn val="ctr"/>
        <c:lblOffset val="100"/>
        <c:tickMarkSkip val="1"/>
        <c:noMultiLvlLbl val="0"/>
      </c:catAx>
      <c:valAx>
        <c:axId val="13255885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25592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(Formato!$F$255:$G$255,Formato!$H$255:$I$255)</c:f>
              <c:strCache>
                <c:ptCount val="3"/>
                <c:pt idx="0">
                  <c:v>Programado</c:v>
                </c:pt>
                <c:pt idx="2">
                  <c:v>Ejecutado</c:v>
                </c:pt>
              </c:strCache>
            </c:strRef>
          </c:cat>
          <c:val>
            <c:numRef>
              <c:f>(Formato!$F$256:$G$256,Formato!$H$273:$I$273)</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325598848"/>
        <c:axId val="1599259376"/>
      </c:barChart>
      <c:catAx>
        <c:axId val="13255988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99259376"/>
        <c:crosses val="autoZero"/>
        <c:auto val="0"/>
        <c:lblAlgn val="ctr"/>
        <c:lblOffset val="100"/>
        <c:tickMarkSkip val="1"/>
        <c:noMultiLvlLbl val="0"/>
      </c:catAx>
      <c:valAx>
        <c:axId val="1599259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3255988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Formato!$B$151:$D$156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Formato!$H$151:$H$156</c:f>
              <c:numCache>
                <c:formatCode>0.00%</c:formatCode>
                <c:ptCount val="6"/>
                <c:pt idx="0">
                  <c:v>0.63570000000000004</c:v>
                </c:pt>
                <c:pt idx="1">
                  <c:v>0.53500000000000003</c:v>
                </c:pt>
                <c:pt idx="2" formatCode="0%">
                  <c:v>1</c:v>
                </c:pt>
                <c:pt idx="3">
                  <c:v>0.66849999999999998</c:v>
                </c:pt>
                <c:pt idx="4">
                  <c:v>0.96099999999999997</c:v>
                </c:pt>
                <c:pt idx="5">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599261008"/>
        <c:axId val="1599246320"/>
      </c:barChart>
      <c:catAx>
        <c:axId val="15992610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599246320"/>
        <c:crosses val="autoZero"/>
        <c:auto val="1"/>
        <c:lblAlgn val="ctr"/>
        <c:lblOffset val="100"/>
        <c:noMultiLvlLbl val="0"/>
      </c:catAx>
      <c:valAx>
        <c:axId val="159924632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599261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4.jpeg"/><Relationship Id="rId2" Type="http://schemas.openxmlformats.org/officeDocument/2006/relationships/image" Target="../media/image3.png"/><Relationship Id="rId1" Type="http://schemas.openxmlformats.org/officeDocument/2006/relationships/image" Target="../media/image2.jpe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jpeg"/><Relationship Id="rId3" Type="http://schemas.openxmlformats.org/officeDocument/2006/relationships/image" Target="../media/image8.jpeg"/><Relationship Id="rId7" Type="http://schemas.openxmlformats.org/officeDocument/2006/relationships/image" Target="../media/image12.jpeg"/><Relationship Id="rId12" Type="http://schemas.openxmlformats.org/officeDocument/2006/relationships/image" Target="../media/image17.jpeg"/><Relationship Id="rId2" Type="http://schemas.openxmlformats.org/officeDocument/2006/relationships/image" Target="../media/image7.png"/><Relationship Id="rId1" Type="http://schemas.openxmlformats.org/officeDocument/2006/relationships/image" Target="../media/image6.jpeg"/><Relationship Id="rId6" Type="http://schemas.openxmlformats.org/officeDocument/2006/relationships/image" Target="../media/image11.jpeg"/><Relationship Id="rId11" Type="http://schemas.openxmlformats.org/officeDocument/2006/relationships/image" Target="../media/image16.jpeg"/><Relationship Id="rId5" Type="http://schemas.openxmlformats.org/officeDocument/2006/relationships/image" Target="../media/image10.jpeg"/><Relationship Id="rId10" Type="http://schemas.openxmlformats.org/officeDocument/2006/relationships/image" Target="../media/image15.jpeg"/><Relationship Id="rId4" Type="http://schemas.openxmlformats.org/officeDocument/2006/relationships/image" Target="../media/image9.jpeg"/><Relationship Id="rId9" Type="http://schemas.openxmlformats.org/officeDocument/2006/relationships/image" Target="../media/image14.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7.png"/><Relationship Id="rId1" Type="http://schemas.openxmlformats.org/officeDocument/2006/relationships/image" Target="../media/image6.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34.jpeg"/><Relationship Id="rId3" Type="http://schemas.openxmlformats.org/officeDocument/2006/relationships/image" Target="../media/image24.jpeg"/><Relationship Id="rId7" Type="http://schemas.openxmlformats.org/officeDocument/2006/relationships/image" Target="../media/image28.jpeg"/><Relationship Id="rId12" Type="http://schemas.openxmlformats.org/officeDocument/2006/relationships/image" Target="../media/image33.jpeg"/><Relationship Id="rId2" Type="http://schemas.openxmlformats.org/officeDocument/2006/relationships/image" Target="../media/image7.png"/><Relationship Id="rId1" Type="http://schemas.openxmlformats.org/officeDocument/2006/relationships/image" Target="../media/image6.jpeg"/><Relationship Id="rId6" Type="http://schemas.openxmlformats.org/officeDocument/2006/relationships/image" Target="../media/image27.jpeg"/><Relationship Id="rId11" Type="http://schemas.openxmlformats.org/officeDocument/2006/relationships/image" Target="../media/image32.jpeg"/><Relationship Id="rId5" Type="http://schemas.openxmlformats.org/officeDocument/2006/relationships/image" Target="../media/image26.jpe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 Id="rId14"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1.jpeg"/><Relationship Id="rId13" Type="http://schemas.openxmlformats.org/officeDocument/2006/relationships/image" Target="../media/image46.jpeg"/><Relationship Id="rId18" Type="http://schemas.openxmlformats.org/officeDocument/2006/relationships/image" Target="../media/image51.jpeg"/><Relationship Id="rId3" Type="http://schemas.openxmlformats.org/officeDocument/2006/relationships/image" Target="../media/image36.jpeg"/><Relationship Id="rId7" Type="http://schemas.openxmlformats.org/officeDocument/2006/relationships/image" Target="../media/image40.jpeg"/><Relationship Id="rId12" Type="http://schemas.openxmlformats.org/officeDocument/2006/relationships/image" Target="../media/image45.jpeg"/><Relationship Id="rId17" Type="http://schemas.openxmlformats.org/officeDocument/2006/relationships/image" Target="../media/image50.jpeg"/><Relationship Id="rId2" Type="http://schemas.openxmlformats.org/officeDocument/2006/relationships/image" Target="../media/image7.png"/><Relationship Id="rId16" Type="http://schemas.openxmlformats.org/officeDocument/2006/relationships/image" Target="../media/image49.jpeg"/><Relationship Id="rId20" Type="http://schemas.openxmlformats.org/officeDocument/2006/relationships/image" Target="../media/image53.jpeg"/><Relationship Id="rId1" Type="http://schemas.openxmlformats.org/officeDocument/2006/relationships/image" Target="../media/image6.jpeg"/><Relationship Id="rId6" Type="http://schemas.openxmlformats.org/officeDocument/2006/relationships/image" Target="../media/image39.jpeg"/><Relationship Id="rId11" Type="http://schemas.openxmlformats.org/officeDocument/2006/relationships/image" Target="../media/image44.jpeg"/><Relationship Id="rId5" Type="http://schemas.openxmlformats.org/officeDocument/2006/relationships/image" Target="../media/image38.jpeg"/><Relationship Id="rId15" Type="http://schemas.openxmlformats.org/officeDocument/2006/relationships/image" Target="../media/image48.jpeg"/><Relationship Id="rId10" Type="http://schemas.openxmlformats.org/officeDocument/2006/relationships/image" Target="../media/image43.jpeg"/><Relationship Id="rId19" Type="http://schemas.openxmlformats.org/officeDocument/2006/relationships/image" Target="../media/image52.jpeg"/><Relationship Id="rId4" Type="http://schemas.openxmlformats.org/officeDocument/2006/relationships/image" Target="../media/image37.jpeg"/><Relationship Id="rId9" Type="http://schemas.openxmlformats.org/officeDocument/2006/relationships/image" Target="../media/image42.jpeg"/><Relationship Id="rId14" Type="http://schemas.openxmlformats.org/officeDocument/2006/relationships/image" Target="../media/image4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4.jpeg"/><Relationship Id="rId18" Type="http://schemas.openxmlformats.org/officeDocument/2006/relationships/image" Target="../media/image69.jpeg"/><Relationship Id="rId26" Type="http://schemas.openxmlformats.org/officeDocument/2006/relationships/image" Target="../media/image77.jpeg"/><Relationship Id="rId39" Type="http://schemas.openxmlformats.org/officeDocument/2006/relationships/image" Target="../media/image90.jpeg"/><Relationship Id="rId21" Type="http://schemas.openxmlformats.org/officeDocument/2006/relationships/image" Target="../media/image72.jpeg"/><Relationship Id="rId34" Type="http://schemas.openxmlformats.org/officeDocument/2006/relationships/image" Target="../media/image85.jpeg"/><Relationship Id="rId42" Type="http://schemas.openxmlformats.org/officeDocument/2006/relationships/image" Target="../media/image93.jpeg"/><Relationship Id="rId47" Type="http://schemas.openxmlformats.org/officeDocument/2006/relationships/image" Target="../media/image98.jpeg"/><Relationship Id="rId50" Type="http://schemas.openxmlformats.org/officeDocument/2006/relationships/image" Target="../media/image101.jpeg"/><Relationship Id="rId55" Type="http://schemas.openxmlformats.org/officeDocument/2006/relationships/image" Target="../media/image106.jpeg"/><Relationship Id="rId63" Type="http://schemas.openxmlformats.org/officeDocument/2006/relationships/image" Target="../media/image114.jpeg"/><Relationship Id="rId68" Type="http://schemas.openxmlformats.org/officeDocument/2006/relationships/image" Target="../media/image119.jpeg"/><Relationship Id="rId76" Type="http://schemas.openxmlformats.org/officeDocument/2006/relationships/image" Target="../media/image127.jpeg"/><Relationship Id="rId84" Type="http://schemas.openxmlformats.org/officeDocument/2006/relationships/image" Target="../media/image135.jpeg"/><Relationship Id="rId89" Type="http://schemas.openxmlformats.org/officeDocument/2006/relationships/image" Target="../media/image140.jpeg"/><Relationship Id="rId7" Type="http://schemas.openxmlformats.org/officeDocument/2006/relationships/image" Target="../media/image58.jpeg"/><Relationship Id="rId71" Type="http://schemas.openxmlformats.org/officeDocument/2006/relationships/image" Target="../media/image122.jpeg"/><Relationship Id="rId2" Type="http://schemas.openxmlformats.org/officeDocument/2006/relationships/image" Target="../media/image7.png"/><Relationship Id="rId16" Type="http://schemas.openxmlformats.org/officeDocument/2006/relationships/image" Target="../media/image67.jpeg"/><Relationship Id="rId29" Type="http://schemas.openxmlformats.org/officeDocument/2006/relationships/image" Target="../media/image80.jpeg"/><Relationship Id="rId11" Type="http://schemas.openxmlformats.org/officeDocument/2006/relationships/image" Target="../media/image62.jpeg"/><Relationship Id="rId24" Type="http://schemas.openxmlformats.org/officeDocument/2006/relationships/image" Target="../media/image75.jpeg"/><Relationship Id="rId32" Type="http://schemas.openxmlformats.org/officeDocument/2006/relationships/image" Target="../media/image83.jpeg"/><Relationship Id="rId37" Type="http://schemas.openxmlformats.org/officeDocument/2006/relationships/image" Target="../media/image88.jpeg"/><Relationship Id="rId40" Type="http://schemas.openxmlformats.org/officeDocument/2006/relationships/image" Target="../media/image91.jpeg"/><Relationship Id="rId45" Type="http://schemas.openxmlformats.org/officeDocument/2006/relationships/image" Target="../media/image96.jpeg"/><Relationship Id="rId53" Type="http://schemas.openxmlformats.org/officeDocument/2006/relationships/image" Target="../media/image104.jpeg"/><Relationship Id="rId58" Type="http://schemas.openxmlformats.org/officeDocument/2006/relationships/image" Target="../media/image109.jpeg"/><Relationship Id="rId66" Type="http://schemas.openxmlformats.org/officeDocument/2006/relationships/image" Target="../media/image117.jpeg"/><Relationship Id="rId74" Type="http://schemas.openxmlformats.org/officeDocument/2006/relationships/image" Target="../media/image125.jpeg"/><Relationship Id="rId79" Type="http://schemas.openxmlformats.org/officeDocument/2006/relationships/image" Target="../media/image130.jpeg"/><Relationship Id="rId87" Type="http://schemas.openxmlformats.org/officeDocument/2006/relationships/image" Target="../media/image138.jpeg"/><Relationship Id="rId5" Type="http://schemas.openxmlformats.org/officeDocument/2006/relationships/image" Target="../media/image56.jpeg"/><Relationship Id="rId61" Type="http://schemas.openxmlformats.org/officeDocument/2006/relationships/image" Target="../media/image112.jpeg"/><Relationship Id="rId82" Type="http://schemas.openxmlformats.org/officeDocument/2006/relationships/image" Target="../media/image133.jpeg"/><Relationship Id="rId90" Type="http://schemas.openxmlformats.org/officeDocument/2006/relationships/image" Target="../media/image141.jpeg"/><Relationship Id="rId19" Type="http://schemas.openxmlformats.org/officeDocument/2006/relationships/image" Target="../media/image70.jpeg"/><Relationship Id="rId4" Type="http://schemas.openxmlformats.org/officeDocument/2006/relationships/image" Target="../media/image55.jpeg"/><Relationship Id="rId9" Type="http://schemas.openxmlformats.org/officeDocument/2006/relationships/image" Target="../media/image60.png"/><Relationship Id="rId14" Type="http://schemas.openxmlformats.org/officeDocument/2006/relationships/image" Target="../media/image65.jpeg"/><Relationship Id="rId22" Type="http://schemas.openxmlformats.org/officeDocument/2006/relationships/image" Target="../media/image73.jpeg"/><Relationship Id="rId27" Type="http://schemas.openxmlformats.org/officeDocument/2006/relationships/image" Target="../media/image78.jpeg"/><Relationship Id="rId30" Type="http://schemas.openxmlformats.org/officeDocument/2006/relationships/image" Target="../media/image81.jpeg"/><Relationship Id="rId35" Type="http://schemas.openxmlformats.org/officeDocument/2006/relationships/image" Target="../media/image86.jpeg"/><Relationship Id="rId43" Type="http://schemas.openxmlformats.org/officeDocument/2006/relationships/image" Target="../media/image94.jpeg"/><Relationship Id="rId48" Type="http://schemas.openxmlformats.org/officeDocument/2006/relationships/image" Target="../media/image99.jpeg"/><Relationship Id="rId56" Type="http://schemas.openxmlformats.org/officeDocument/2006/relationships/image" Target="../media/image107.jpeg"/><Relationship Id="rId64" Type="http://schemas.openxmlformats.org/officeDocument/2006/relationships/image" Target="../media/image115.jpeg"/><Relationship Id="rId69" Type="http://schemas.openxmlformats.org/officeDocument/2006/relationships/image" Target="../media/image120.jpeg"/><Relationship Id="rId77" Type="http://schemas.openxmlformats.org/officeDocument/2006/relationships/image" Target="../media/image128.jpeg"/><Relationship Id="rId8" Type="http://schemas.openxmlformats.org/officeDocument/2006/relationships/image" Target="../media/image59.jpeg"/><Relationship Id="rId51" Type="http://schemas.openxmlformats.org/officeDocument/2006/relationships/image" Target="../media/image102.jpeg"/><Relationship Id="rId72" Type="http://schemas.openxmlformats.org/officeDocument/2006/relationships/image" Target="../media/image123.jpeg"/><Relationship Id="rId80" Type="http://schemas.openxmlformats.org/officeDocument/2006/relationships/image" Target="../media/image131.jpeg"/><Relationship Id="rId85" Type="http://schemas.openxmlformats.org/officeDocument/2006/relationships/image" Target="../media/image136.jpeg"/><Relationship Id="rId3" Type="http://schemas.openxmlformats.org/officeDocument/2006/relationships/image" Target="../media/image54.jpeg"/><Relationship Id="rId12" Type="http://schemas.openxmlformats.org/officeDocument/2006/relationships/image" Target="../media/image63.jpeg"/><Relationship Id="rId17" Type="http://schemas.openxmlformats.org/officeDocument/2006/relationships/image" Target="../media/image68.jpeg"/><Relationship Id="rId25" Type="http://schemas.openxmlformats.org/officeDocument/2006/relationships/image" Target="../media/image76.jpeg"/><Relationship Id="rId33" Type="http://schemas.openxmlformats.org/officeDocument/2006/relationships/image" Target="../media/image84.jpeg"/><Relationship Id="rId38" Type="http://schemas.openxmlformats.org/officeDocument/2006/relationships/image" Target="../media/image89.jpeg"/><Relationship Id="rId46" Type="http://schemas.openxmlformats.org/officeDocument/2006/relationships/image" Target="../media/image97.jpeg"/><Relationship Id="rId59" Type="http://schemas.openxmlformats.org/officeDocument/2006/relationships/image" Target="../media/image110.jpeg"/><Relationship Id="rId67" Type="http://schemas.openxmlformats.org/officeDocument/2006/relationships/image" Target="../media/image118.jpeg"/><Relationship Id="rId20" Type="http://schemas.openxmlformats.org/officeDocument/2006/relationships/image" Target="../media/image71.jpeg"/><Relationship Id="rId41" Type="http://schemas.openxmlformats.org/officeDocument/2006/relationships/image" Target="../media/image92.jpeg"/><Relationship Id="rId54" Type="http://schemas.openxmlformats.org/officeDocument/2006/relationships/image" Target="../media/image105.jpeg"/><Relationship Id="rId62" Type="http://schemas.openxmlformats.org/officeDocument/2006/relationships/image" Target="../media/image113.jpeg"/><Relationship Id="rId70" Type="http://schemas.openxmlformats.org/officeDocument/2006/relationships/image" Target="../media/image121.jpeg"/><Relationship Id="rId75" Type="http://schemas.openxmlformats.org/officeDocument/2006/relationships/image" Target="../media/image126.jpeg"/><Relationship Id="rId83" Type="http://schemas.openxmlformats.org/officeDocument/2006/relationships/image" Target="../media/image134.jpeg"/><Relationship Id="rId88" Type="http://schemas.openxmlformats.org/officeDocument/2006/relationships/image" Target="../media/image139.jpeg"/><Relationship Id="rId1" Type="http://schemas.openxmlformats.org/officeDocument/2006/relationships/image" Target="../media/image6.jpeg"/><Relationship Id="rId6" Type="http://schemas.openxmlformats.org/officeDocument/2006/relationships/image" Target="../media/image57.jpeg"/><Relationship Id="rId15" Type="http://schemas.openxmlformats.org/officeDocument/2006/relationships/image" Target="../media/image66.jpeg"/><Relationship Id="rId23" Type="http://schemas.openxmlformats.org/officeDocument/2006/relationships/image" Target="../media/image74.jpeg"/><Relationship Id="rId28" Type="http://schemas.openxmlformats.org/officeDocument/2006/relationships/image" Target="../media/image79.jpeg"/><Relationship Id="rId36" Type="http://schemas.openxmlformats.org/officeDocument/2006/relationships/image" Target="../media/image87.jpeg"/><Relationship Id="rId49" Type="http://schemas.openxmlformats.org/officeDocument/2006/relationships/image" Target="../media/image100.jpeg"/><Relationship Id="rId57" Type="http://schemas.openxmlformats.org/officeDocument/2006/relationships/image" Target="../media/image108.jpeg"/><Relationship Id="rId10" Type="http://schemas.openxmlformats.org/officeDocument/2006/relationships/image" Target="../media/image61.jpeg"/><Relationship Id="rId31" Type="http://schemas.openxmlformats.org/officeDocument/2006/relationships/image" Target="../media/image82.jpeg"/><Relationship Id="rId44" Type="http://schemas.openxmlformats.org/officeDocument/2006/relationships/image" Target="../media/image95.jpeg"/><Relationship Id="rId52" Type="http://schemas.openxmlformats.org/officeDocument/2006/relationships/image" Target="../media/image103.jpeg"/><Relationship Id="rId60" Type="http://schemas.openxmlformats.org/officeDocument/2006/relationships/image" Target="../media/image111.jpeg"/><Relationship Id="rId65" Type="http://schemas.openxmlformats.org/officeDocument/2006/relationships/image" Target="../media/image116.jpeg"/><Relationship Id="rId73" Type="http://schemas.openxmlformats.org/officeDocument/2006/relationships/image" Target="../media/image124.jpeg"/><Relationship Id="rId78" Type="http://schemas.openxmlformats.org/officeDocument/2006/relationships/image" Target="../media/image129.jpeg"/><Relationship Id="rId81" Type="http://schemas.openxmlformats.org/officeDocument/2006/relationships/image" Target="../media/image132.jpeg"/><Relationship Id="rId86" Type="http://schemas.openxmlformats.org/officeDocument/2006/relationships/image" Target="../media/image13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47.jpeg"/><Relationship Id="rId13" Type="http://schemas.openxmlformats.org/officeDocument/2006/relationships/image" Target="../media/image152.jpeg"/><Relationship Id="rId18" Type="http://schemas.openxmlformats.org/officeDocument/2006/relationships/image" Target="../media/image157.jpeg"/><Relationship Id="rId3" Type="http://schemas.openxmlformats.org/officeDocument/2006/relationships/image" Target="../media/image142.jpeg"/><Relationship Id="rId7" Type="http://schemas.openxmlformats.org/officeDocument/2006/relationships/image" Target="../media/image146.jpeg"/><Relationship Id="rId12" Type="http://schemas.openxmlformats.org/officeDocument/2006/relationships/image" Target="../media/image151.jpeg"/><Relationship Id="rId17" Type="http://schemas.openxmlformats.org/officeDocument/2006/relationships/image" Target="../media/image156.jpeg"/><Relationship Id="rId2" Type="http://schemas.openxmlformats.org/officeDocument/2006/relationships/image" Target="../media/image7.png"/><Relationship Id="rId16" Type="http://schemas.openxmlformats.org/officeDocument/2006/relationships/image" Target="../media/image155.jpeg"/><Relationship Id="rId20" Type="http://schemas.openxmlformats.org/officeDocument/2006/relationships/image" Target="../media/image159.jpeg"/><Relationship Id="rId1" Type="http://schemas.openxmlformats.org/officeDocument/2006/relationships/image" Target="../media/image6.jpeg"/><Relationship Id="rId6" Type="http://schemas.openxmlformats.org/officeDocument/2006/relationships/image" Target="../media/image145.jpeg"/><Relationship Id="rId11" Type="http://schemas.openxmlformats.org/officeDocument/2006/relationships/image" Target="../media/image150.jpeg"/><Relationship Id="rId5" Type="http://schemas.openxmlformats.org/officeDocument/2006/relationships/image" Target="../media/image144.jpeg"/><Relationship Id="rId15" Type="http://schemas.openxmlformats.org/officeDocument/2006/relationships/image" Target="../media/image154.jpeg"/><Relationship Id="rId10" Type="http://schemas.openxmlformats.org/officeDocument/2006/relationships/image" Target="../media/image149.jpeg"/><Relationship Id="rId19" Type="http://schemas.openxmlformats.org/officeDocument/2006/relationships/image" Target="../media/image158.jpeg"/><Relationship Id="rId4" Type="http://schemas.openxmlformats.org/officeDocument/2006/relationships/image" Target="../media/image143.jpeg"/><Relationship Id="rId9" Type="http://schemas.openxmlformats.org/officeDocument/2006/relationships/image" Target="../media/image148.jpeg"/><Relationship Id="rId14" Type="http://schemas.openxmlformats.org/officeDocument/2006/relationships/image" Target="../media/image15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6.png"/><Relationship Id="rId13" Type="http://schemas.openxmlformats.org/officeDocument/2006/relationships/image" Target="../media/image171.png"/><Relationship Id="rId3" Type="http://schemas.openxmlformats.org/officeDocument/2006/relationships/image" Target="../media/image161.png"/><Relationship Id="rId7" Type="http://schemas.openxmlformats.org/officeDocument/2006/relationships/image" Target="../media/image165.png"/><Relationship Id="rId12" Type="http://schemas.openxmlformats.org/officeDocument/2006/relationships/image" Target="../media/image170.png"/><Relationship Id="rId2" Type="http://schemas.openxmlformats.org/officeDocument/2006/relationships/image" Target="../media/image160.png"/><Relationship Id="rId16" Type="http://schemas.openxmlformats.org/officeDocument/2006/relationships/image" Target="../media/image174.png"/><Relationship Id="rId1" Type="http://schemas.openxmlformats.org/officeDocument/2006/relationships/image" Target="../media/image6.jpeg"/><Relationship Id="rId6" Type="http://schemas.openxmlformats.org/officeDocument/2006/relationships/image" Target="../media/image164.png"/><Relationship Id="rId11" Type="http://schemas.openxmlformats.org/officeDocument/2006/relationships/image" Target="../media/image169.png"/><Relationship Id="rId5" Type="http://schemas.openxmlformats.org/officeDocument/2006/relationships/image" Target="../media/image163.png"/><Relationship Id="rId15" Type="http://schemas.openxmlformats.org/officeDocument/2006/relationships/image" Target="../media/image173.png"/><Relationship Id="rId10" Type="http://schemas.openxmlformats.org/officeDocument/2006/relationships/image" Target="../media/image168.png"/><Relationship Id="rId4" Type="http://schemas.openxmlformats.org/officeDocument/2006/relationships/image" Target="../media/image162.png"/><Relationship Id="rId9" Type="http://schemas.openxmlformats.org/officeDocument/2006/relationships/image" Target="../media/image167.png"/><Relationship Id="rId14" Type="http://schemas.openxmlformats.org/officeDocument/2006/relationships/image" Target="../media/image17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80.png"/><Relationship Id="rId3" Type="http://schemas.openxmlformats.org/officeDocument/2006/relationships/image" Target="../media/image175.png"/><Relationship Id="rId7" Type="http://schemas.openxmlformats.org/officeDocument/2006/relationships/image" Target="../media/image179.png"/><Relationship Id="rId12" Type="http://schemas.openxmlformats.org/officeDocument/2006/relationships/image" Target="../media/image184.png"/><Relationship Id="rId2" Type="http://schemas.openxmlformats.org/officeDocument/2006/relationships/image" Target="../media/image160.png"/><Relationship Id="rId1" Type="http://schemas.openxmlformats.org/officeDocument/2006/relationships/image" Target="../media/image6.jpeg"/><Relationship Id="rId6" Type="http://schemas.openxmlformats.org/officeDocument/2006/relationships/image" Target="../media/image178.png"/><Relationship Id="rId11" Type="http://schemas.openxmlformats.org/officeDocument/2006/relationships/image" Target="../media/image183.png"/><Relationship Id="rId5" Type="http://schemas.openxmlformats.org/officeDocument/2006/relationships/image" Target="../media/image177.png"/><Relationship Id="rId10" Type="http://schemas.openxmlformats.org/officeDocument/2006/relationships/image" Target="../media/image182.png"/><Relationship Id="rId4" Type="http://schemas.openxmlformats.org/officeDocument/2006/relationships/image" Target="../media/image176.png"/><Relationship Id="rId9" Type="http://schemas.openxmlformats.org/officeDocument/2006/relationships/image" Target="../media/image181.png"/></Relationships>
</file>

<file path=xl/drawings/drawing1.xml><?xml version="1.0" encoding="utf-8"?>
<xdr:wsDr xmlns:xdr="http://schemas.openxmlformats.org/drawingml/2006/spreadsheetDrawing" xmlns:a="http://schemas.openxmlformats.org/drawingml/2006/main">
  <xdr:twoCellAnchor>
    <xdr:from>
      <xdr:col>12</xdr:col>
      <xdr:colOff>11905</xdr:colOff>
      <xdr:row>220</xdr:row>
      <xdr:rowOff>0</xdr:rowOff>
    </xdr:from>
    <xdr:to>
      <xdr:col>19</xdr:col>
      <xdr:colOff>1142999</xdr:colOff>
      <xdr:row>228</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161</xdr:row>
      <xdr:rowOff>44223</xdr:rowOff>
    </xdr:from>
    <xdr:to>
      <xdr:col>19</xdr:col>
      <xdr:colOff>1143000</xdr:colOff>
      <xdr:row>168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197</xdr:row>
      <xdr:rowOff>83127</xdr:rowOff>
    </xdr:from>
    <xdr:to>
      <xdr:col>19</xdr:col>
      <xdr:colOff>1166812</xdr:colOff>
      <xdr:row>203</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235</xdr:row>
      <xdr:rowOff>23813</xdr:rowOff>
    </xdr:from>
    <xdr:to>
      <xdr:col>19</xdr:col>
      <xdr:colOff>1095376</xdr:colOff>
      <xdr:row>242</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254</xdr:row>
      <xdr:rowOff>0</xdr:rowOff>
    </xdr:from>
    <xdr:to>
      <xdr:col>19</xdr:col>
      <xdr:colOff>1131094</xdr:colOff>
      <xdr:row>261</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146</xdr:row>
      <xdr:rowOff>269875</xdr:rowOff>
    </xdr:from>
    <xdr:to>
      <xdr:col>19</xdr:col>
      <xdr:colOff>1188736</xdr:colOff>
      <xdr:row>158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D82E549C-5CE5-4508-9073-01EDA8597A5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312FBA1B-C84C-49AE-B679-39AC04F4DCC2}"/>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199036</xdr:colOff>
      <xdr:row>1</xdr:row>
      <xdr:rowOff>107620</xdr:rowOff>
    </xdr:from>
    <xdr:to>
      <xdr:col>10</xdr:col>
      <xdr:colOff>1063461</xdr:colOff>
      <xdr:row>4</xdr:row>
      <xdr:rowOff>250795</xdr:rowOff>
    </xdr:to>
    <xdr:pic>
      <xdr:nvPicPr>
        <xdr:cNvPr id="4" name="Imagen 3">
          <a:extLst>
            <a:ext uri="{FF2B5EF4-FFF2-40B4-BE49-F238E27FC236}">
              <a16:creationId xmlns:a16="http://schemas.microsoft.com/office/drawing/2014/main" id="{1E167D17-AEFE-4C64-8CE1-91DF8F22187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916316" y="290500"/>
          <a:ext cx="864425" cy="638475"/>
        </a:xfrm>
        <a:prstGeom prst="rect">
          <a:avLst/>
        </a:prstGeom>
      </xdr:spPr>
    </xdr:pic>
    <xdr:clientData/>
  </xdr:twoCellAnchor>
  <xdr:twoCellAnchor editAs="oneCell">
    <xdr:from>
      <xdr:col>18</xdr:col>
      <xdr:colOff>151535</xdr:colOff>
      <xdr:row>1</xdr:row>
      <xdr:rowOff>81396</xdr:rowOff>
    </xdr:from>
    <xdr:to>
      <xdr:col>18</xdr:col>
      <xdr:colOff>994180</xdr:colOff>
      <xdr:row>4</xdr:row>
      <xdr:rowOff>262371</xdr:rowOff>
    </xdr:to>
    <xdr:pic>
      <xdr:nvPicPr>
        <xdr:cNvPr id="5" name="3 Imagen">
          <a:extLst>
            <a:ext uri="{FF2B5EF4-FFF2-40B4-BE49-F238E27FC236}">
              <a16:creationId xmlns:a16="http://schemas.microsoft.com/office/drawing/2014/main" id="{6488C6C1-1453-49B4-B168-B49919A32CB4}"/>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580301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2B2AB350-4A7C-469F-A2FF-282BCA701DF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F793C95-AB1B-4733-B961-948FCCD1FCB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twoCellAnchor editAs="oneCell">
    <xdr:from>
      <xdr:col>1</xdr:col>
      <xdr:colOff>419100</xdr:colOff>
      <xdr:row>8</xdr:row>
      <xdr:rowOff>89299</xdr:rowOff>
    </xdr:from>
    <xdr:to>
      <xdr:col>6</xdr:col>
      <xdr:colOff>363899</xdr:colOff>
      <xdr:row>21</xdr:row>
      <xdr:rowOff>114300</xdr:rowOff>
    </xdr:to>
    <xdr:pic>
      <xdr:nvPicPr>
        <xdr:cNvPr id="4" name="Imagen 3">
          <a:extLst>
            <a:ext uri="{FF2B5EF4-FFF2-40B4-BE49-F238E27FC236}">
              <a16:creationId xmlns:a16="http://schemas.microsoft.com/office/drawing/2014/main" id="{9351F02E-62BB-4F88-9106-99D8835E42A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211580" y="1940959"/>
          <a:ext cx="3907199" cy="2402441"/>
        </a:xfrm>
        <a:prstGeom prst="rect">
          <a:avLst/>
        </a:prstGeom>
      </xdr:spPr>
    </xdr:pic>
    <xdr:clientData/>
  </xdr:twoCellAnchor>
  <xdr:twoCellAnchor editAs="oneCell">
    <xdr:from>
      <xdr:col>7</xdr:col>
      <xdr:colOff>350902</xdr:colOff>
      <xdr:row>8</xdr:row>
      <xdr:rowOff>90585</xdr:rowOff>
    </xdr:from>
    <xdr:to>
      <xdr:col>11</xdr:col>
      <xdr:colOff>611123</xdr:colOff>
      <xdr:row>21</xdr:row>
      <xdr:rowOff>95251</xdr:rowOff>
    </xdr:to>
    <xdr:pic>
      <xdr:nvPicPr>
        <xdr:cNvPr id="5" name="Imagen 4">
          <a:extLst>
            <a:ext uri="{FF2B5EF4-FFF2-40B4-BE49-F238E27FC236}">
              <a16:creationId xmlns:a16="http://schemas.microsoft.com/office/drawing/2014/main" id="{099E4005-B6DA-45AE-A6BA-37E9FE62096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898262" y="1942245"/>
          <a:ext cx="3430141" cy="2382106"/>
        </a:xfrm>
        <a:prstGeom prst="rect">
          <a:avLst/>
        </a:prstGeom>
      </xdr:spPr>
    </xdr:pic>
    <xdr:clientData/>
  </xdr:twoCellAnchor>
  <xdr:twoCellAnchor editAs="oneCell">
    <xdr:from>
      <xdr:col>1</xdr:col>
      <xdr:colOff>666932</xdr:colOff>
      <xdr:row>24</xdr:row>
      <xdr:rowOff>95250</xdr:rowOff>
    </xdr:from>
    <xdr:to>
      <xdr:col>6</xdr:col>
      <xdr:colOff>192266</xdr:colOff>
      <xdr:row>37</xdr:row>
      <xdr:rowOff>120251</xdr:rowOff>
    </xdr:to>
    <xdr:pic>
      <xdr:nvPicPr>
        <xdr:cNvPr id="6" name="Imagen 5">
          <a:extLst>
            <a:ext uri="{FF2B5EF4-FFF2-40B4-BE49-F238E27FC236}">
              <a16:creationId xmlns:a16="http://schemas.microsoft.com/office/drawing/2014/main" id="{22813DE0-2F71-435C-B650-7DF20DFA963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459412" y="4880610"/>
          <a:ext cx="3487734" cy="2402441"/>
        </a:xfrm>
        <a:prstGeom prst="rect">
          <a:avLst/>
        </a:prstGeom>
      </xdr:spPr>
    </xdr:pic>
    <xdr:clientData/>
  </xdr:twoCellAnchor>
  <xdr:twoCellAnchor editAs="oneCell">
    <xdr:from>
      <xdr:col>7</xdr:col>
      <xdr:colOff>343082</xdr:colOff>
      <xdr:row>24</xdr:row>
      <xdr:rowOff>95250</xdr:rowOff>
    </xdr:from>
    <xdr:to>
      <xdr:col>11</xdr:col>
      <xdr:colOff>630416</xdr:colOff>
      <xdr:row>37</xdr:row>
      <xdr:rowOff>120251</xdr:rowOff>
    </xdr:to>
    <xdr:pic>
      <xdr:nvPicPr>
        <xdr:cNvPr id="7" name="Imagen 6">
          <a:extLst>
            <a:ext uri="{FF2B5EF4-FFF2-40B4-BE49-F238E27FC236}">
              <a16:creationId xmlns:a16="http://schemas.microsoft.com/office/drawing/2014/main" id="{F7743BC5-1BF4-4599-A3BC-98DDB430C38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890442" y="4880610"/>
          <a:ext cx="3457254" cy="2402441"/>
        </a:xfrm>
        <a:prstGeom prst="rect">
          <a:avLst/>
        </a:prstGeom>
      </xdr:spPr>
    </xdr:pic>
    <xdr:clientData/>
  </xdr:twoCellAnchor>
  <xdr:twoCellAnchor editAs="oneCell">
    <xdr:from>
      <xdr:col>1</xdr:col>
      <xdr:colOff>638175</xdr:colOff>
      <xdr:row>40</xdr:row>
      <xdr:rowOff>104775</xdr:rowOff>
    </xdr:from>
    <xdr:to>
      <xdr:col>6</xdr:col>
      <xdr:colOff>163509</xdr:colOff>
      <xdr:row>53</xdr:row>
      <xdr:rowOff>129775</xdr:rowOff>
    </xdr:to>
    <xdr:pic>
      <xdr:nvPicPr>
        <xdr:cNvPr id="8" name="Imagen 7">
          <a:extLst>
            <a:ext uri="{FF2B5EF4-FFF2-40B4-BE49-F238E27FC236}">
              <a16:creationId xmlns:a16="http://schemas.microsoft.com/office/drawing/2014/main" id="{87A2FF98-E439-4DF7-B851-8B9D47619C2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430655" y="8090535"/>
          <a:ext cx="3487734" cy="2501500"/>
        </a:xfrm>
        <a:prstGeom prst="rect">
          <a:avLst/>
        </a:prstGeom>
      </xdr:spPr>
    </xdr:pic>
    <xdr:clientData/>
  </xdr:twoCellAnchor>
  <xdr:twoCellAnchor editAs="oneCell">
    <xdr:from>
      <xdr:col>7</xdr:col>
      <xdr:colOff>447675</xdr:colOff>
      <xdr:row>40</xdr:row>
      <xdr:rowOff>95250</xdr:rowOff>
    </xdr:from>
    <xdr:to>
      <xdr:col>11</xdr:col>
      <xdr:colOff>735009</xdr:colOff>
      <xdr:row>53</xdr:row>
      <xdr:rowOff>120250</xdr:rowOff>
    </xdr:to>
    <xdr:pic>
      <xdr:nvPicPr>
        <xdr:cNvPr id="9" name="Imagen 8">
          <a:extLst>
            <a:ext uri="{FF2B5EF4-FFF2-40B4-BE49-F238E27FC236}">
              <a16:creationId xmlns:a16="http://schemas.microsoft.com/office/drawing/2014/main" id="{DD5BBB53-DFFC-4A15-B4BE-4B6D0073B8A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995035" y="8081010"/>
          <a:ext cx="3457254" cy="2501500"/>
        </a:xfrm>
        <a:prstGeom prst="rect">
          <a:avLst/>
        </a:prstGeom>
      </xdr:spPr>
    </xdr:pic>
    <xdr:clientData/>
  </xdr:twoCellAnchor>
  <xdr:twoCellAnchor editAs="oneCell">
    <xdr:from>
      <xdr:col>2</xdr:col>
      <xdr:colOff>605779</xdr:colOff>
      <xdr:row>56</xdr:row>
      <xdr:rowOff>66675</xdr:rowOff>
    </xdr:from>
    <xdr:to>
      <xdr:col>5</xdr:col>
      <xdr:colOff>195904</xdr:colOff>
      <xdr:row>69</xdr:row>
      <xdr:rowOff>91675</xdr:rowOff>
    </xdr:to>
    <xdr:pic>
      <xdr:nvPicPr>
        <xdr:cNvPr id="10" name="Imagen 9">
          <a:extLst>
            <a:ext uri="{FF2B5EF4-FFF2-40B4-BE49-F238E27FC236}">
              <a16:creationId xmlns:a16="http://schemas.microsoft.com/office/drawing/2014/main" id="{A7CAA0F0-FDBA-4527-B2AF-D9548E77B1D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190739" y="11298555"/>
          <a:ext cx="1967565" cy="2402440"/>
        </a:xfrm>
        <a:prstGeom prst="rect">
          <a:avLst/>
        </a:prstGeom>
      </xdr:spPr>
    </xdr:pic>
    <xdr:clientData/>
  </xdr:twoCellAnchor>
  <xdr:twoCellAnchor editAs="oneCell">
    <xdr:from>
      <xdr:col>8</xdr:col>
      <xdr:colOff>262879</xdr:colOff>
      <xdr:row>56</xdr:row>
      <xdr:rowOff>47625</xdr:rowOff>
    </xdr:from>
    <xdr:to>
      <xdr:col>10</xdr:col>
      <xdr:colOff>615004</xdr:colOff>
      <xdr:row>69</xdr:row>
      <xdr:rowOff>72625</xdr:rowOff>
    </xdr:to>
    <xdr:pic>
      <xdr:nvPicPr>
        <xdr:cNvPr id="11" name="Imagen 10">
          <a:extLst>
            <a:ext uri="{FF2B5EF4-FFF2-40B4-BE49-F238E27FC236}">
              <a16:creationId xmlns:a16="http://schemas.microsoft.com/office/drawing/2014/main" id="{97C9C673-325B-447B-9E5B-AD1389648CE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6602719" y="11279505"/>
          <a:ext cx="1937085" cy="2402440"/>
        </a:xfrm>
        <a:prstGeom prst="rect">
          <a:avLst/>
        </a:prstGeom>
      </xdr:spPr>
    </xdr:pic>
    <xdr:clientData/>
  </xdr:twoCellAnchor>
  <xdr:twoCellAnchor editAs="oneCell">
    <xdr:from>
      <xdr:col>2</xdr:col>
      <xdr:colOff>228600</xdr:colOff>
      <xdr:row>72</xdr:row>
      <xdr:rowOff>128102</xdr:rowOff>
    </xdr:from>
    <xdr:to>
      <xdr:col>6</xdr:col>
      <xdr:colOff>361950</xdr:colOff>
      <xdr:row>85</xdr:row>
      <xdr:rowOff>37613</xdr:rowOff>
    </xdr:to>
    <xdr:pic>
      <xdr:nvPicPr>
        <xdr:cNvPr id="12" name="Imagen 11">
          <a:extLst>
            <a:ext uri="{FF2B5EF4-FFF2-40B4-BE49-F238E27FC236}">
              <a16:creationId xmlns:a16="http://schemas.microsoft.com/office/drawing/2014/main" id="{E5B64EE5-D9E1-4B07-944D-8129DBA7B67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813560" y="14468942"/>
          <a:ext cx="3303270" cy="2286951"/>
        </a:xfrm>
        <a:prstGeom prst="rect">
          <a:avLst/>
        </a:prstGeom>
      </xdr:spPr>
    </xdr:pic>
    <xdr:clientData/>
  </xdr:twoCellAnchor>
  <xdr:twoCellAnchor editAs="oneCell">
    <xdr:from>
      <xdr:col>7</xdr:col>
      <xdr:colOff>400050</xdr:colOff>
      <xdr:row>72</xdr:row>
      <xdr:rowOff>118577</xdr:rowOff>
    </xdr:from>
    <xdr:to>
      <xdr:col>11</xdr:col>
      <xdr:colOff>638175</xdr:colOff>
      <xdr:row>85</xdr:row>
      <xdr:rowOff>106670</xdr:rowOff>
    </xdr:to>
    <xdr:pic>
      <xdr:nvPicPr>
        <xdr:cNvPr id="13" name="Imagen 12">
          <a:extLst>
            <a:ext uri="{FF2B5EF4-FFF2-40B4-BE49-F238E27FC236}">
              <a16:creationId xmlns:a16="http://schemas.microsoft.com/office/drawing/2014/main" id="{60FE3969-DD70-4ABC-A5A9-B3F6699A389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947410" y="14459417"/>
          <a:ext cx="3408045" cy="23655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118533</xdr:colOff>
      <xdr:row>9</xdr:row>
      <xdr:rowOff>84667</xdr:rowOff>
    </xdr:from>
    <xdr:to>
      <xdr:col>6</xdr:col>
      <xdr:colOff>518583</xdr:colOff>
      <xdr:row>22</xdr:row>
      <xdr:rowOff>83608</xdr:rowOff>
    </xdr:to>
    <xdr:pic>
      <xdr:nvPicPr>
        <xdr:cNvPr id="12" name="3 Imagen">
          <a:extLst>
            <a:ext uri="{FF2B5EF4-FFF2-40B4-BE49-F238E27FC236}">
              <a16:creationId xmlns:a16="http://schemas.microsoft.com/office/drawing/2014/main" id="{31CB119F-54FE-492D-B96F-6AE5531FB0DE}"/>
            </a:ext>
          </a:extLst>
        </xdr:cNvPr>
        <xdr:cNvPicPr>
          <a:picLocks noChangeAspect="1"/>
        </xdr:cNvPicPr>
      </xdr:nvPicPr>
      <xdr:blipFill>
        <a:blip xmlns:r="http://schemas.openxmlformats.org/officeDocument/2006/relationships" r:embed="rId3"/>
        <a:stretch>
          <a:fillRect/>
        </a:stretch>
      </xdr:blipFill>
      <xdr:spPr>
        <a:xfrm>
          <a:off x="372533" y="1879600"/>
          <a:ext cx="3448050" cy="2428875"/>
        </a:xfrm>
        <a:prstGeom prst="rect">
          <a:avLst/>
        </a:prstGeom>
      </xdr:spPr>
    </xdr:pic>
    <xdr:clientData/>
  </xdr:twoCellAnchor>
  <xdr:twoCellAnchor editAs="oneCell">
    <xdr:from>
      <xdr:col>7</xdr:col>
      <xdr:colOff>356658</xdr:colOff>
      <xdr:row>9</xdr:row>
      <xdr:rowOff>102659</xdr:rowOff>
    </xdr:from>
    <xdr:to>
      <xdr:col>11</xdr:col>
      <xdr:colOff>230081</xdr:colOff>
      <xdr:row>22</xdr:row>
      <xdr:rowOff>101600</xdr:rowOff>
    </xdr:to>
    <xdr:pic>
      <xdr:nvPicPr>
        <xdr:cNvPr id="13" name="5 Imagen">
          <a:extLst>
            <a:ext uri="{FF2B5EF4-FFF2-40B4-BE49-F238E27FC236}">
              <a16:creationId xmlns:a16="http://schemas.microsoft.com/office/drawing/2014/main" id="{710D5ECF-43EF-4F75-80BD-D202489E1145}"/>
            </a:ext>
          </a:extLst>
        </xdr:cNvPr>
        <xdr:cNvPicPr>
          <a:picLocks noChangeAspect="1"/>
        </xdr:cNvPicPr>
      </xdr:nvPicPr>
      <xdr:blipFill>
        <a:blip xmlns:r="http://schemas.openxmlformats.org/officeDocument/2006/relationships" r:embed="rId4"/>
        <a:stretch>
          <a:fillRect/>
        </a:stretch>
      </xdr:blipFill>
      <xdr:spPr>
        <a:xfrm>
          <a:off x="4310591" y="1897592"/>
          <a:ext cx="3463290" cy="2428875"/>
        </a:xfrm>
        <a:prstGeom prst="rect">
          <a:avLst/>
        </a:prstGeom>
      </xdr:spPr>
    </xdr:pic>
    <xdr:clientData/>
  </xdr:twoCellAnchor>
  <xdr:twoCellAnchor editAs="oneCell">
    <xdr:from>
      <xdr:col>7</xdr:col>
      <xdr:colOff>475289</xdr:colOff>
      <xdr:row>77</xdr:row>
      <xdr:rowOff>118533</xdr:rowOff>
    </xdr:from>
    <xdr:to>
      <xdr:col>11</xdr:col>
      <xdr:colOff>351008</xdr:colOff>
      <xdr:row>90</xdr:row>
      <xdr:rowOff>81984</xdr:rowOff>
    </xdr:to>
    <xdr:pic>
      <xdr:nvPicPr>
        <xdr:cNvPr id="14" name="Imagen 13">
          <a:extLst>
            <a:ext uri="{FF2B5EF4-FFF2-40B4-BE49-F238E27FC236}">
              <a16:creationId xmlns:a16="http://schemas.microsoft.com/office/drawing/2014/main" id="{2C9F536B-F073-4ABB-AFC6-853152150308}"/>
            </a:ext>
          </a:extLst>
        </xdr:cNvPr>
        <xdr:cNvPicPr>
          <a:picLocks noChangeAspect="1"/>
        </xdr:cNvPicPr>
      </xdr:nvPicPr>
      <xdr:blipFill>
        <a:blip xmlns:r="http://schemas.openxmlformats.org/officeDocument/2006/relationships" r:embed="rId5"/>
        <a:stretch>
          <a:fillRect/>
        </a:stretch>
      </xdr:blipFill>
      <xdr:spPr>
        <a:xfrm>
          <a:off x="4429222" y="18271066"/>
          <a:ext cx="3465586" cy="2384918"/>
        </a:xfrm>
        <a:prstGeom prst="rect">
          <a:avLst/>
        </a:prstGeom>
      </xdr:spPr>
    </xdr:pic>
    <xdr:clientData/>
  </xdr:twoCellAnchor>
  <xdr:twoCellAnchor editAs="oneCell">
    <xdr:from>
      <xdr:col>1</xdr:col>
      <xdr:colOff>153459</xdr:colOff>
      <xdr:row>77</xdr:row>
      <xdr:rowOff>112183</xdr:rowOff>
    </xdr:from>
    <xdr:to>
      <xdr:col>6</xdr:col>
      <xdr:colOff>598754</xdr:colOff>
      <xdr:row>90</xdr:row>
      <xdr:rowOff>75634</xdr:rowOff>
    </xdr:to>
    <xdr:pic>
      <xdr:nvPicPr>
        <xdr:cNvPr id="15" name="Imagen 14">
          <a:extLst>
            <a:ext uri="{FF2B5EF4-FFF2-40B4-BE49-F238E27FC236}">
              <a16:creationId xmlns:a16="http://schemas.microsoft.com/office/drawing/2014/main" id="{7756FC04-221A-4B34-A1EC-6D0C15818D9E}"/>
            </a:ext>
          </a:extLst>
        </xdr:cNvPr>
        <xdr:cNvPicPr>
          <a:picLocks noChangeAspect="1"/>
        </xdr:cNvPicPr>
      </xdr:nvPicPr>
      <xdr:blipFill>
        <a:blip xmlns:r="http://schemas.openxmlformats.org/officeDocument/2006/relationships" r:embed="rId6"/>
        <a:stretch>
          <a:fillRect/>
        </a:stretch>
      </xdr:blipFill>
      <xdr:spPr>
        <a:xfrm>
          <a:off x="407459" y="18264716"/>
          <a:ext cx="3493295" cy="2384918"/>
        </a:xfrm>
        <a:prstGeom prst="rect">
          <a:avLst/>
        </a:prstGeom>
      </xdr:spPr>
    </xdr:pic>
    <xdr:clientData/>
  </xdr:twoCellAnchor>
  <xdr:twoCellAnchor editAs="oneCell">
    <xdr:from>
      <xdr:col>1</xdr:col>
      <xdr:colOff>127001</xdr:colOff>
      <xdr:row>93</xdr:row>
      <xdr:rowOff>94961</xdr:rowOff>
    </xdr:from>
    <xdr:to>
      <xdr:col>6</xdr:col>
      <xdr:colOff>572296</xdr:colOff>
      <xdr:row>106</xdr:row>
      <xdr:rowOff>58412</xdr:rowOff>
    </xdr:to>
    <xdr:pic>
      <xdr:nvPicPr>
        <xdr:cNvPr id="16" name="Imagen 15">
          <a:extLst>
            <a:ext uri="{FF2B5EF4-FFF2-40B4-BE49-F238E27FC236}">
              <a16:creationId xmlns:a16="http://schemas.microsoft.com/office/drawing/2014/main" id="{C637474C-3008-4759-AE7B-E62B49DC3706}"/>
            </a:ext>
          </a:extLst>
        </xdr:cNvPr>
        <xdr:cNvPicPr>
          <a:picLocks noChangeAspect="1"/>
        </xdr:cNvPicPr>
      </xdr:nvPicPr>
      <xdr:blipFill>
        <a:blip xmlns:r="http://schemas.openxmlformats.org/officeDocument/2006/relationships" r:embed="rId7"/>
        <a:stretch>
          <a:fillRect/>
        </a:stretch>
      </xdr:blipFill>
      <xdr:spPr>
        <a:xfrm>
          <a:off x="381001" y="21422494"/>
          <a:ext cx="3493295" cy="2384918"/>
        </a:xfrm>
        <a:prstGeom prst="rect">
          <a:avLst/>
        </a:prstGeom>
      </xdr:spPr>
    </xdr:pic>
    <xdr:clientData/>
  </xdr:twoCellAnchor>
  <xdr:twoCellAnchor editAs="oneCell">
    <xdr:from>
      <xdr:col>7</xdr:col>
      <xdr:colOff>387448</xdr:colOff>
      <xdr:row>93</xdr:row>
      <xdr:rowOff>121419</xdr:rowOff>
    </xdr:from>
    <xdr:to>
      <xdr:col>11</xdr:col>
      <xdr:colOff>263167</xdr:colOff>
      <xdr:row>106</xdr:row>
      <xdr:rowOff>84870</xdr:rowOff>
    </xdr:to>
    <xdr:pic>
      <xdr:nvPicPr>
        <xdr:cNvPr id="17" name="Imagen 16">
          <a:extLst>
            <a:ext uri="{FF2B5EF4-FFF2-40B4-BE49-F238E27FC236}">
              <a16:creationId xmlns:a16="http://schemas.microsoft.com/office/drawing/2014/main" id="{CE086112-9BD3-4039-A761-FFA14699876A}"/>
            </a:ext>
          </a:extLst>
        </xdr:cNvPr>
        <xdr:cNvPicPr>
          <a:picLocks noChangeAspect="1"/>
        </xdr:cNvPicPr>
      </xdr:nvPicPr>
      <xdr:blipFill>
        <a:blip xmlns:r="http://schemas.openxmlformats.org/officeDocument/2006/relationships" r:embed="rId8"/>
        <a:stretch>
          <a:fillRect/>
        </a:stretch>
      </xdr:blipFill>
      <xdr:spPr>
        <a:xfrm>
          <a:off x="4341381" y="21448952"/>
          <a:ext cx="3465586" cy="23849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2CC96A63-4B59-47BA-9BB5-D87197EB609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DA7D4DF6-6707-4595-882B-396D06CE8B3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163204</xdr:colOff>
      <xdr:row>74</xdr:row>
      <xdr:rowOff>142875</xdr:rowOff>
    </xdr:from>
    <xdr:to>
      <xdr:col>6</xdr:col>
      <xdr:colOff>447675</xdr:colOff>
      <xdr:row>87</xdr:row>
      <xdr:rowOff>1</xdr:rowOff>
    </xdr:to>
    <xdr:pic>
      <xdr:nvPicPr>
        <xdr:cNvPr id="4" name="Imagen 3">
          <a:extLst>
            <a:ext uri="{FF2B5EF4-FFF2-40B4-BE49-F238E27FC236}">
              <a16:creationId xmlns:a16="http://schemas.microsoft.com/office/drawing/2014/main" id="{856DD2BF-9648-4554-B8FD-CBDD3DBFE49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14664" y="15580995"/>
          <a:ext cx="3324851" cy="2249806"/>
        </a:xfrm>
        <a:prstGeom prst="rect">
          <a:avLst/>
        </a:prstGeom>
      </xdr:spPr>
    </xdr:pic>
    <xdr:clientData/>
  </xdr:twoCellAnchor>
  <xdr:twoCellAnchor editAs="oneCell">
    <xdr:from>
      <xdr:col>7</xdr:col>
      <xdr:colOff>271937</xdr:colOff>
      <xdr:row>74</xdr:row>
      <xdr:rowOff>171449</xdr:rowOff>
    </xdr:from>
    <xdr:to>
      <xdr:col>11</xdr:col>
      <xdr:colOff>152401</xdr:colOff>
      <xdr:row>86</xdr:row>
      <xdr:rowOff>161925</xdr:rowOff>
    </xdr:to>
    <xdr:pic>
      <xdr:nvPicPr>
        <xdr:cNvPr id="5" name="Imagen 4">
          <a:extLst>
            <a:ext uri="{FF2B5EF4-FFF2-40B4-BE49-F238E27FC236}">
              <a16:creationId xmlns:a16="http://schemas.microsoft.com/office/drawing/2014/main" id="{607B417B-074E-4433-8D6D-4E0DE1368F6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219097" y="15609569"/>
          <a:ext cx="3469484" cy="2200276"/>
        </a:xfrm>
        <a:prstGeom prst="rect">
          <a:avLst/>
        </a:prstGeom>
      </xdr:spPr>
    </xdr:pic>
    <xdr:clientData/>
  </xdr:twoCellAnchor>
  <xdr:twoCellAnchor editAs="oneCell">
    <xdr:from>
      <xdr:col>1</xdr:col>
      <xdr:colOff>233361</xdr:colOff>
      <xdr:row>89</xdr:row>
      <xdr:rowOff>161925</xdr:rowOff>
    </xdr:from>
    <xdr:to>
      <xdr:col>6</xdr:col>
      <xdr:colOff>404811</xdr:colOff>
      <xdr:row>102</xdr:row>
      <xdr:rowOff>28575</xdr:rowOff>
    </xdr:to>
    <xdr:pic>
      <xdr:nvPicPr>
        <xdr:cNvPr id="6" name="Imagen 5">
          <a:extLst>
            <a:ext uri="{FF2B5EF4-FFF2-40B4-BE49-F238E27FC236}">
              <a16:creationId xmlns:a16="http://schemas.microsoft.com/office/drawing/2014/main" id="{A4221F65-D24F-4929-8AA8-34462B02E86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84821" y="18838545"/>
          <a:ext cx="3211830" cy="2244090"/>
        </a:xfrm>
        <a:prstGeom prst="rect">
          <a:avLst/>
        </a:prstGeom>
      </xdr:spPr>
    </xdr:pic>
    <xdr:clientData/>
  </xdr:twoCellAnchor>
  <xdr:twoCellAnchor editAs="oneCell">
    <xdr:from>
      <xdr:col>7</xdr:col>
      <xdr:colOff>238125</xdr:colOff>
      <xdr:row>89</xdr:row>
      <xdr:rowOff>185738</xdr:rowOff>
    </xdr:from>
    <xdr:to>
      <xdr:col>11</xdr:col>
      <xdr:colOff>266700</xdr:colOff>
      <xdr:row>102</xdr:row>
      <xdr:rowOff>9525</xdr:rowOff>
    </xdr:to>
    <xdr:pic>
      <xdr:nvPicPr>
        <xdr:cNvPr id="7" name="Imagen 6">
          <a:extLst>
            <a:ext uri="{FF2B5EF4-FFF2-40B4-BE49-F238E27FC236}">
              <a16:creationId xmlns:a16="http://schemas.microsoft.com/office/drawing/2014/main" id="{09954871-7287-4D58-9687-08D9FC152FA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185285" y="18862358"/>
          <a:ext cx="3617595" cy="2201227"/>
        </a:xfrm>
        <a:prstGeom prst="rect">
          <a:avLst/>
        </a:prstGeom>
      </xdr:spPr>
    </xdr:pic>
    <xdr:clientData/>
  </xdr:twoCellAnchor>
  <xdr:twoCellAnchor editAs="oneCell">
    <xdr:from>
      <xdr:col>8</xdr:col>
      <xdr:colOff>209550</xdr:colOff>
      <xdr:row>9</xdr:row>
      <xdr:rowOff>95251</xdr:rowOff>
    </xdr:from>
    <xdr:to>
      <xdr:col>10</xdr:col>
      <xdr:colOff>344327</xdr:colOff>
      <xdr:row>22</xdr:row>
      <xdr:rowOff>95250</xdr:rowOff>
    </xdr:to>
    <xdr:pic>
      <xdr:nvPicPr>
        <xdr:cNvPr id="8" name="Imagen 7">
          <a:extLst>
            <a:ext uri="{FF2B5EF4-FFF2-40B4-BE49-F238E27FC236}">
              <a16:creationId xmlns:a16="http://schemas.microsoft.com/office/drawing/2014/main" id="{59BB4E47-53BC-4512-84E4-C6ABFC9218A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979670" y="1817371"/>
          <a:ext cx="1978817" cy="2484119"/>
        </a:xfrm>
        <a:prstGeom prst="rect">
          <a:avLst/>
        </a:prstGeom>
      </xdr:spPr>
    </xdr:pic>
    <xdr:clientData/>
  </xdr:twoCellAnchor>
  <xdr:twoCellAnchor editAs="oneCell">
    <xdr:from>
      <xdr:col>1</xdr:col>
      <xdr:colOff>175541</xdr:colOff>
      <xdr:row>9</xdr:row>
      <xdr:rowOff>152400</xdr:rowOff>
    </xdr:from>
    <xdr:to>
      <xdr:col>6</xdr:col>
      <xdr:colOff>485775</xdr:colOff>
      <xdr:row>22</xdr:row>
      <xdr:rowOff>55439</xdr:rowOff>
    </xdr:to>
    <xdr:pic>
      <xdr:nvPicPr>
        <xdr:cNvPr id="9" name="Imagen 8">
          <a:extLst>
            <a:ext uri="{FF2B5EF4-FFF2-40B4-BE49-F238E27FC236}">
              <a16:creationId xmlns:a16="http://schemas.microsoft.com/office/drawing/2014/main" id="{F051727F-0591-457B-BEB1-C5E6FEF3EBE9}"/>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27001" y="1874520"/>
          <a:ext cx="3350614" cy="2387159"/>
        </a:xfrm>
        <a:prstGeom prst="rect">
          <a:avLst/>
        </a:prstGeom>
      </xdr:spPr>
    </xdr:pic>
    <xdr:clientData/>
  </xdr:twoCellAnchor>
  <xdr:twoCellAnchor editAs="oneCell">
    <xdr:from>
      <xdr:col>1</xdr:col>
      <xdr:colOff>125412</xdr:colOff>
      <xdr:row>58</xdr:row>
      <xdr:rowOff>133350</xdr:rowOff>
    </xdr:from>
    <xdr:to>
      <xdr:col>6</xdr:col>
      <xdr:colOff>523875</xdr:colOff>
      <xdr:row>71</xdr:row>
      <xdr:rowOff>66675</xdr:rowOff>
    </xdr:to>
    <xdr:pic>
      <xdr:nvPicPr>
        <xdr:cNvPr id="10" name="Imagen 9">
          <a:extLst>
            <a:ext uri="{FF2B5EF4-FFF2-40B4-BE49-F238E27FC236}">
              <a16:creationId xmlns:a16="http://schemas.microsoft.com/office/drawing/2014/main" id="{42ED8234-0498-4783-975D-088034319FB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76872" y="12058650"/>
          <a:ext cx="3438843" cy="2310765"/>
        </a:xfrm>
        <a:prstGeom prst="rect">
          <a:avLst/>
        </a:prstGeom>
      </xdr:spPr>
    </xdr:pic>
    <xdr:clientData/>
  </xdr:twoCellAnchor>
  <xdr:twoCellAnchor editAs="oneCell">
    <xdr:from>
      <xdr:col>1</xdr:col>
      <xdr:colOff>161925</xdr:colOff>
      <xdr:row>42</xdr:row>
      <xdr:rowOff>114299</xdr:rowOff>
    </xdr:from>
    <xdr:to>
      <xdr:col>6</xdr:col>
      <xdr:colOff>504825</xdr:colOff>
      <xdr:row>55</xdr:row>
      <xdr:rowOff>10116</xdr:rowOff>
    </xdr:to>
    <xdr:pic>
      <xdr:nvPicPr>
        <xdr:cNvPr id="11" name="Imagen 10">
          <a:extLst>
            <a:ext uri="{FF2B5EF4-FFF2-40B4-BE49-F238E27FC236}">
              <a16:creationId xmlns:a16="http://schemas.microsoft.com/office/drawing/2014/main" id="{80B360B7-D1EA-4AA7-8F9D-B667CDAD421E}"/>
            </a:ext>
          </a:extLst>
        </xdr:cNvPr>
        <xdr:cNvPicPr>
          <a:picLocks noChangeAspect="1"/>
        </xdr:cNvPicPr>
      </xdr:nvPicPr>
      <xdr:blipFill>
        <a:blip xmlns:r="http://schemas.openxmlformats.org/officeDocument/2006/relationships" r:embed="rId10"/>
        <a:stretch>
          <a:fillRect/>
        </a:stretch>
      </xdr:blipFill>
      <xdr:spPr>
        <a:xfrm>
          <a:off x="413385" y="8808719"/>
          <a:ext cx="3383280" cy="2273257"/>
        </a:xfrm>
        <a:prstGeom prst="rect">
          <a:avLst/>
        </a:prstGeom>
      </xdr:spPr>
    </xdr:pic>
    <xdr:clientData/>
  </xdr:twoCellAnchor>
  <xdr:twoCellAnchor editAs="oneCell">
    <xdr:from>
      <xdr:col>7</xdr:col>
      <xdr:colOff>138111</xdr:colOff>
      <xdr:row>42</xdr:row>
      <xdr:rowOff>152401</xdr:rowOff>
    </xdr:from>
    <xdr:to>
      <xdr:col>11</xdr:col>
      <xdr:colOff>257175</xdr:colOff>
      <xdr:row>55</xdr:row>
      <xdr:rowOff>9526</xdr:rowOff>
    </xdr:to>
    <xdr:pic>
      <xdr:nvPicPr>
        <xdr:cNvPr id="12" name="Imagen 11">
          <a:extLst>
            <a:ext uri="{FF2B5EF4-FFF2-40B4-BE49-F238E27FC236}">
              <a16:creationId xmlns:a16="http://schemas.microsoft.com/office/drawing/2014/main" id="{59C5A1B8-DB46-4D86-9B53-9166F0743B5B}"/>
            </a:ext>
          </a:extLst>
        </xdr:cNvPr>
        <xdr:cNvPicPr>
          <a:picLocks noChangeAspect="1"/>
        </xdr:cNvPicPr>
      </xdr:nvPicPr>
      <xdr:blipFill>
        <a:blip xmlns:r="http://schemas.openxmlformats.org/officeDocument/2006/relationships" r:embed="rId11"/>
        <a:stretch>
          <a:fillRect/>
        </a:stretch>
      </xdr:blipFill>
      <xdr:spPr>
        <a:xfrm>
          <a:off x="4085271" y="8846821"/>
          <a:ext cx="3708084" cy="2234565"/>
        </a:xfrm>
        <a:prstGeom prst="rect">
          <a:avLst/>
        </a:prstGeom>
      </xdr:spPr>
    </xdr:pic>
    <xdr:clientData/>
  </xdr:twoCellAnchor>
  <xdr:twoCellAnchor editAs="oneCell">
    <xdr:from>
      <xdr:col>7</xdr:col>
      <xdr:colOff>180975</xdr:colOff>
      <xdr:row>58</xdr:row>
      <xdr:rowOff>152400</xdr:rowOff>
    </xdr:from>
    <xdr:to>
      <xdr:col>11</xdr:col>
      <xdr:colOff>276225</xdr:colOff>
      <xdr:row>71</xdr:row>
      <xdr:rowOff>66675</xdr:rowOff>
    </xdr:to>
    <xdr:pic>
      <xdr:nvPicPr>
        <xdr:cNvPr id="13" name="Imagen 12">
          <a:extLst>
            <a:ext uri="{FF2B5EF4-FFF2-40B4-BE49-F238E27FC236}">
              <a16:creationId xmlns:a16="http://schemas.microsoft.com/office/drawing/2014/main" id="{79D78891-4ABB-461A-8CF5-8EBCE5D4F39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28135" y="12077700"/>
          <a:ext cx="3684270" cy="2291715"/>
        </a:xfrm>
        <a:prstGeom prst="rect">
          <a:avLst/>
        </a:prstGeom>
      </xdr:spPr>
    </xdr:pic>
    <xdr:clientData/>
  </xdr:twoCellAnchor>
  <xdr:twoCellAnchor editAs="oneCell">
    <xdr:from>
      <xdr:col>1</xdr:col>
      <xdr:colOff>85726</xdr:colOff>
      <xdr:row>25</xdr:row>
      <xdr:rowOff>171450</xdr:rowOff>
    </xdr:from>
    <xdr:to>
      <xdr:col>6</xdr:col>
      <xdr:colOff>504826</xdr:colOff>
      <xdr:row>38</xdr:row>
      <xdr:rowOff>66675</xdr:rowOff>
    </xdr:to>
    <xdr:pic>
      <xdr:nvPicPr>
        <xdr:cNvPr id="14" name="Imagen 13">
          <a:extLst>
            <a:ext uri="{FF2B5EF4-FFF2-40B4-BE49-F238E27FC236}">
              <a16:creationId xmlns:a16="http://schemas.microsoft.com/office/drawing/2014/main" id="{D0F9D014-5121-4B43-9666-24B2F24E908F}"/>
            </a:ext>
          </a:extLst>
        </xdr:cNvPr>
        <xdr:cNvPicPr>
          <a:picLocks noChangeAspect="1"/>
        </xdr:cNvPicPr>
      </xdr:nvPicPr>
      <xdr:blipFill>
        <a:blip xmlns:r="http://schemas.openxmlformats.org/officeDocument/2006/relationships" r:embed="rId13"/>
        <a:stretch>
          <a:fillRect/>
        </a:stretch>
      </xdr:blipFill>
      <xdr:spPr>
        <a:xfrm>
          <a:off x="337186" y="5238750"/>
          <a:ext cx="3459480" cy="2287905"/>
        </a:xfrm>
        <a:prstGeom prst="rect">
          <a:avLst/>
        </a:prstGeom>
      </xdr:spPr>
    </xdr:pic>
    <xdr:clientData/>
  </xdr:twoCellAnchor>
  <xdr:twoCellAnchor editAs="oneCell">
    <xdr:from>
      <xdr:col>7</xdr:col>
      <xdr:colOff>104774</xdr:colOff>
      <xdr:row>25</xdr:row>
      <xdr:rowOff>161925</xdr:rowOff>
    </xdr:from>
    <xdr:to>
      <xdr:col>11</xdr:col>
      <xdr:colOff>333375</xdr:colOff>
      <xdr:row>38</xdr:row>
      <xdr:rowOff>38101</xdr:rowOff>
    </xdr:to>
    <xdr:pic>
      <xdr:nvPicPr>
        <xdr:cNvPr id="15" name="Imagen 14">
          <a:extLst>
            <a:ext uri="{FF2B5EF4-FFF2-40B4-BE49-F238E27FC236}">
              <a16:creationId xmlns:a16="http://schemas.microsoft.com/office/drawing/2014/main" id="{A2F757F4-E20B-4080-B742-B3CC29E55B2D}"/>
            </a:ext>
          </a:extLst>
        </xdr:cNvPr>
        <xdr:cNvPicPr>
          <a:picLocks noChangeAspect="1"/>
        </xdr:cNvPicPr>
      </xdr:nvPicPr>
      <xdr:blipFill>
        <a:blip xmlns:r="http://schemas.openxmlformats.org/officeDocument/2006/relationships" r:embed="rId14"/>
        <a:stretch>
          <a:fillRect/>
        </a:stretch>
      </xdr:blipFill>
      <xdr:spPr>
        <a:xfrm>
          <a:off x="4051934" y="5229225"/>
          <a:ext cx="3817621" cy="226885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7E1912A6-2584-422E-97C4-0DA401E5225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2E0E59B4-9A51-4340-B7F5-F76EF429231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145677</xdr:colOff>
      <xdr:row>8</xdr:row>
      <xdr:rowOff>89647</xdr:rowOff>
    </xdr:from>
    <xdr:to>
      <xdr:col>6</xdr:col>
      <xdr:colOff>540124</xdr:colOff>
      <xdr:row>21</xdr:row>
      <xdr:rowOff>116541</xdr:rowOff>
    </xdr:to>
    <xdr:pic>
      <xdr:nvPicPr>
        <xdr:cNvPr id="4" name="26 Imagen">
          <a:extLst>
            <a:ext uri="{FF2B5EF4-FFF2-40B4-BE49-F238E27FC236}">
              <a16:creationId xmlns:a16="http://schemas.microsoft.com/office/drawing/2014/main" id="{C815704B-0135-4D49-9A89-785CD4624A51}"/>
            </a:ext>
          </a:extLst>
        </xdr:cNvPr>
        <xdr:cNvPicPr>
          <a:picLocks noChangeAspect="1"/>
        </xdr:cNvPicPr>
      </xdr:nvPicPr>
      <xdr:blipFill>
        <a:blip xmlns:r="http://schemas.openxmlformats.org/officeDocument/2006/relationships" r:embed="rId3"/>
        <a:stretch>
          <a:fillRect/>
        </a:stretch>
      </xdr:blipFill>
      <xdr:spPr>
        <a:xfrm>
          <a:off x="397137" y="1575547"/>
          <a:ext cx="3434827" cy="2419574"/>
        </a:xfrm>
        <a:prstGeom prst="rect">
          <a:avLst/>
        </a:prstGeom>
      </xdr:spPr>
    </xdr:pic>
    <xdr:clientData/>
  </xdr:twoCellAnchor>
  <xdr:twoCellAnchor editAs="oneCell">
    <xdr:from>
      <xdr:col>7</xdr:col>
      <xdr:colOff>537882</xdr:colOff>
      <xdr:row>8</xdr:row>
      <xdr:rowOff>78441</xdr:rowOff>
    </xdr:from>
    <xdr:to>
      <xdr:col>11</xdr:col>
      <xdr:colOff>416859</xdr:colOff>
      <xdr:row>21</xdr:row>
      <xdr:rowOff>105335</xdr:rowOff>
    </xdr:to>
    <xdr:pic>
      <xdr:nvPicPr>
        <xdr:cNvPr id="5" name="28 Imagen">
          <a:extLst>
            <a:ext uri="{FF2B5EF4-FFF2-40B4-BE49-F238E27FC236}">
              <a16:creationId xmlns:a16="http://schemas.microsoft.com/office/drawing/2014/main" id="{40633C9E-6B4D-44A0-856F-9A0A68F95BC0}"/>
            </a:ext>
          </a:extLst>
        </xdr:cNvPr>
        <xdr:cNvPicPr>
          <a:picLocks noChangeAspect="1"/>
        </xdr:cNvPicPr>
      </xdr:nvPicPr>
      <xdr:blipFill>
        <a:blip xmlns:r="http://schemas.openxmlformats.org/officeDocument/2006/relationships" r:embed="rId4"/>
        <a:stretch>
          <a:fillRect/>
        </a:stretch>
      </xdr:blipFill>
      <xdr:spPr>
        <a:xfrm>
          <a:off x="4485042" y="1564341"/>
          <a:ext cx="3467997" cy="2419574"/>
        </a:xfrm>
        <a:prstGeom prst="rect">
          <a:avLst/>
        </a:prstGeom>
      </xdr:spPr>
    </xdr:pic>
    <xdr:clientData/>
  </xdr:twoCellAnchor>
  <xdr:twoCellAnchor editAs="oneCell">
    <xdr:from>
      <xdr:col>1</xdr:col>
      <xdr:colOff>134470</xdr:colOff>
      <xdr:row>24</xdr:row>
      <xdr:rowOff>78442</xdr:rowOff>
    </xdr:from>
    <xdr:to>
      <xdr:col>6</xdr:col>
      <xdr:colOff>528917</xdr:colOff>
      <xdr:row>37</xdr:row>
      <xdr:rowOff>105336</xdr:rowOff>
    </xdr:to>
    <xdr:pic>
      <xdr:nvPicPr>
        <xdr:cNvPr id="6" name="29 Imagen">
          <a:extLst>
            <a:ext uri="{FF2B5EF4-FFF2-40B4-BE49-F238E27FC236}">
              <a16:creationId xmlns:a16="http://schemas.microsoft.com/office/drawing/2014/main" id="{30B1132E-EDE5-4FCF-AE62-BFA8E802FD5E}"/>
            </a:ext>
          </a:extLst>
        </xdr:cNvPr>
        <xdr:cNvPicPr>
          <a:picLocks noChangeAspect="1"/>
        </xdr:cNvPicPr>
      </xdr:nvPicPr>
      <xdr:blipFill>
        <a:blip xmlns:r="http://schemas.openxmlformats.org/officeDocument/2006/relationships" r:embed="rId5"/>
        <a:stretch>
          <a:fillRect/>
        </a:stretch>
      </xdr:blipFill>
      <xdr:spPr>
        <a:xfrm>
          <a:off x="385930" y="4688542"/>
          <a:ext cx="3434827" cy="2419574"/>
        </a:xfrm>
        <a:prstGeom prst="rect">
          <a:avLst/>
        </a:prstGeom>
      </xdr:spPr>
    </xdr:pic>
    <xdr:clientData/>
  </xdr:twoCellAnchor>
  <xdr:twoCellAnchor editAs="oneCell">
    <xdr:from>
      <xdr:col>7</xdr:col>
      <xdr:colOff>459442</xdr:colOff>
      <xdr:row>24</xdr:row>
      <xdr:rowOff>89647</xdr:rowOff>
    </xdr:from>
    <xdr:to>
      <xdr:col>11</xdr:col>
      <xdr:colOff>346039</xdr:colOff>
      <xdr:row>37</xdr:row>
      <xdr:rowOff>124161</xdr:rowOff>
    </xdr:to>
    <xdr:pic>
      <xdr:nvPicPr>
        <xdr:cNvPr id="7" name="54 Imagen">
          <a:extLst>
            <a:ext uri="{FF2B5EF4-FFF2-40B4-BE49-F238E27FC236}">
              <a16:creationId xmlns:a16="http://schemas.microsoft.com/office/drawing/2014/main" id="{28564089-1683-489A-AA94-9EF9FEF5195C}"/>
            </a:ext>
          </a:extLst>
        </xdr:cNvPr>
        <xdr:cNvPicPr>
          <a:picLocks noChangeAspect="1"/>
        </xdr:cNvPicPr>
      </xdr:nvPicPr>
      <xdr:blipFill>
        <a:blip xmlns:r="http://schemas.openxmlformats.org/officeDocument/2006/relationships" r:embed="rId6"/>
        <a:stretch>
          <a:fillRect/>
        </a:stretch>
      </xdr:blipFill>
      <xdr:spPr>
        <a:xfrm>
          <a:off x="4406602" y="4699747"/>
          <a:ext cx="3475617" cy="2427194"/>
        </a:xfrm>
        <a:prstGeom prst="rect">
          <a:avLst/>
        </a:prstGeom>
      </xdr:spPr>
    </xdr:pic>
    <xdr:clientData/>
  </xdr:twoCellAnchor>
  <xdr:twoCellAnchor editAs="oneCell">
    <xdr:from>
      <xdr:col>1</xdr:col>
      <xdr:colOff>89647</xdr:colOff>
      <xdr:row>40</xdr:row>
      <xdr:rowOff>67235</xdr:rowOff>
    </xdr:from>
    <xdr:to>
      <xdr:col>6</xdr:col>
      <xdr:colOff>484094</xdr:colOff>
      <xdr:row>53</xdr:row>
      <xdr:rowOff>94129</xdr:rowOff>
    </xdr:to>
    <xdr:pic>
      <xdr:nvPicPr>
        <xdr:cNvPr id="8" name="55 Imagen">
          <a:extLst>
            <a:ext uri="{FF2B5EF4-FFF2-40B4-BE49-F238E27FC236}">
              <a16:creationId xmlns:a16="http://schemas.microsoft.com/office/drawing/2014/main" id="{5209C4A5-B835-4393-BB88-E0A141C80B62}"/>
            </a:ext>
          </a:extLst>
        </xdr:cNvPr>
        <xdr:cNvPicPr>
          <a:picLocks noChangeAspect="1"/>
        </xdr:cNvPicPr>
      </xdr:nvPicPr>
      <xdr:blipFill>
        <a:blip xmlns:r="http://schemas.openxmlformats.org/officeDocument/2006/relationships" r:embed="rId7"/>
        <a:stretch>
          <a:fillRect/>
        </a:stretch>
      </xdr:blipFill>
      <xdr:spPr>
        <a:xfrm>
          <a:off x="341107" y="8030135"/>
          <a:ext cx="3434827" cy="2419574"/>
        </a:xfrm>
        <a:prstGeom prst="rect">
          <a:avLst/>
        </a:prstGeom>
      </xdr:spPr>
    </xdr:pic>
    <xdr:clientData/>
  </xdr:twoCellAnchor>
  <xdr:twoCellAnchor editAs="oneCell">
    <xdr:from>
      <xdr:col>7</xdr:col>
      <xdr:colOff>504265</xdr:colOff>
      <xdr:row>40</xdr:row>
      <xdr:rowOff>67235</xdr:rowOff>
    </xdr:from>
    <xdr:to>
      <xdr:col>11</xdr:col>
      <xdr:colOff>383242</xdr:colOff>
      <xdr:row>53</xdr:row>
      <xdr:rowOff>94129</xdr:rowOff>
    </xdr:to>
    <xdr:pic>
      <xdr:nvPicPr>
        <xdr:cNvPr id="9" name="57 Imagen">
          <a:extLst>
            <a:ext uri="{FF2B5EF4-FFF2-40B4-BE49-F238E27FC236}">
              <a16:creationId xmlns:a16="http://schemas.microsoft.com/office/drawing/2014/main" id="{0221C60C-3845-4117-80FD-C97B8DB0451E}"/>
            </a:ext>
          </a:extLst>
        </xdr:cNvPr>
        <xdr:cNvPicPr>
          <a:picLocks noChangeAspect="1"/>
        </xdr:cNvPicPr>
      </xdr:nvPicPr>
      <xdr:blipFill>
        <a:blip xmlns:r="http://schemas.openxmlformats.org/officeDocument/2006/relationships" r:embed="rId8"/>
        <a:stretch>
          <a:fillRect/>
        </a:stretch>
      </xdr:blipFill>
      <xdr:spPr>
        <a:xfrm>
          <a:off x="4451425" y="8030135"/>
          <a:ext cx="3467997" cy="2419574"/>
        </a:xfrm>
        <a:prstGeom prst="rect">
          <a:avLst/>
        </a:prstGeom>
      </xdr:spPr>
    </xdr:pic>
    <xdr:clientData/>
  </xdr:twoCellAnchor>
  <xdr:twoCellAnchor editAs="oneCell">
    <xdr:from>
      <xdr:col>1</xdr:col>
      <xdr:colOff>123265</xdr:colOff>
      <xdr:row>56</xdr:row>
      <xdr:rowOff>78441</xdr:rowOff>
    </xdr:from>
    <xdr:to>
      <xdr:col>6</xdr:col>
      <xdr:colOff>517712</xdr:colOff>
      <xdr:row>69</xdr:row>
      <xdr:rowOff>116541</xdr:rowOff>
    </xdr:to>
    <xdr:pic>
      <xdr:nvPicPr>
        <xdr:cNvPr id="10" name="58 Imagen">
          <a:extLst>
            <a:ext uri="{FF2B5EF4-FFF2-40B4-BE49-F238E27FC236}">
              <a16:creationId xmlns:a16="http://schemas.microsoft.com/office/drawing/2014/main" id="{D9E31DF8-3734-458B-9070-C4609D9038F9}"/>
            </a:ext>
          </a:extLst>
        </xdr:cNvPr>
        <xdr:cNvPicPr>
          <a:picLocks noChangeAspect="1"/>
        </xdr:cNvPicPr>
      </xdr:nvPicPr>
      <xdr:blipFill>
        <a:blip xmlns:r="http://schemas.openxmlformats.org/officeDocument/2006/relationships" r:embed="rId9"/>
        <a:stretch>
          <a:fillRect/>
        </a:stretch>
      </xdr:blipFill>
      <xdr:spPr>
        <a:xfrm>
          <a:off x="374725" y="11218881"/>
          <a:ext cx="3434827" cy="2415540"/>
        </a:xfrm>
        <a:prstGeom prst="rect">
          <a:avLst/>
        </a:prstGeom>
      </xdr:spPr>
    </xdr:pic>
    <xdr:clientData/>
  </xdr:twoCellAnchor>
  <xdr:twoCellAnchor editAs="oneCell">
    <xdr:from>
      <xdr:col>7</xdr:col>
      <xdr:colOff>537882</xdr:colOff>
      <xdr:row>56</xdr:row>
      <xdr:rowOff>67236</xdr:rowOff>
    </xdr:from>
    <xdr:to>
      <xdr:col>11</xdr:col>
      <xdr:colOff>386379</xdr:colOff>
      <xdr:row>69</xdr:row>
      <xdr:rowOff>82476</xdr:rowOff>
    </xdr:to>
    <xdr:pic>
      <xdr:nvPicPr>
        <xdr:cNvPr id="11" name="59 Imagen">
          <a:extLst>
            <a:ext uri="{FF2B5EF4-FFF2-40B4-BE49-F238E27FC236}">
              <a16:creationId xmlns:a16="http://schemas.microsoft.com/office/drawing/2014/main" id="{98271B2D-A539-4C95-BBA9-FE8C4C751DFA}"/>
            </a:ext>
          </a:extLst>
        </xdr:cNvPr>
        <xdr:cNvPicPr>
          <a:picLocks noChangeAspect="1"/>
        </xdr:cNvPicPr>
      </xdr:nvPicPr>
      <xdr:blipFill>
        <a:blip xmlns:r="http://schemas.openxmlformats.org/officeDocument/2006/relationships" r:embed="rId10"/>
        <a:stretch>
          <a:fillRect/>
        </a:stretch>
      </xdr:blipFill>
      <xdr:spPr>
        <a:xfrm>
          <a:off x="4485042" y="11207676"/>
          <a:ext cx="3437517" cy="2392680"/>
        </a:xfrm>
        <a:prstGeom prst="rect">
          <a:avLst/>
        </a:prstGeom>
      </xdr:spPr>
    </xdr:pic>
    <xdr:clientData/>
  </xdr:twoCellAnchor>
  <xdr:twoCellAnchor editAs="oneCell">
    <xdr:from>
      <xdr:col>1</xdr:col>
      <xdr:colOff>145676</xdr:colOff>
      <xdr:row>72</xdr:row>
      <xdr:rowOff>89647</xdr:rowOff>
    </xdr:from>
    <xdr:to>
      <xdr:col>6</xdr:col>
      <xdr:colOff>540123</xdr:colOff>
      <xdr:row>85</xdr:row>
      <xdr:rowOff>127747</xdr:rowOff>
    </xdr:to>
    <xdr:pic>
      <xdr:nvPicPr>
        <xdr:cNvPr id="12" name="60 Imagen">
          <a:extLst>
            <a:ext uri="{FF2B5EF4-FFF2-40B4-BE49-F238E27FC236}">
              <a16:creationId xmlns:a16="http://schemas.microsoft.com/office/drawing/2014/main" id="{3D6892AF-8BDE-44D0-99BA-FE198C8944B2}"/>
            </a:ext>
          </a:extLst>
        </xdr:cNvPr>
        <xdr:cNvPicPr>
          <a:picLocks noChangeAspect="1"/>
        </xdr:cNvPicPr>
      </xdr:nvPicPr>
      <xdr:blipFill>
        <a:blip xmlns:r="http://schemas.openxmlformats.org/officeDocument/2006/relationships" r:embed="rId11"/>
        <a:stretch>
          <a:fillRect/>
        </a:stretch>
      </xdr:blipFill>
      <xdr:spPr>
        <a:xfrm>
          <a:off x="397136" y="14339047"/>
          <a:ext cx="3434827" cy="2415540"/>
        </a:xfrm>
        <a:prstGeom prst="rect">
          <a:avLst/>
        </a:prstGeom>
      </xdr:spPr>
    </xdr:pic>
    <xdr:clientData/>
  </xdr:twoCellAnchor>
  <xdr:twoCellAnchor editAs="oneCell">
    <xdr:from>
      <xdr:col>7</xdr:col>
      <xdr:colOff>493059</xdr:colOff>
      <xdr:row>72</xdr:row>
      <xdr:rowOff>56030</xdr:rowOff>
    </xdr:from>
    <xdr:to>
      <xdr:col>11</xdr:col>
      <xdr:colOff>410136</xdr:colOff>
      <xdr:row>85</xdr:row>
      <xdr:rowOff>124610</xdr:rowOff>
    </xdr:to>
    <xdr:pic>
      <xdr:nvPicPr>
        <xdr:cNvPr id="13" name="61 Imagen">
          <a:extLst>
            <a:ext uri="{FF2B5EF4-FFF2-40B4-BE49-F238E27FC236}">
              <a16:creationId xmlns:a16="http://schemas.microsoft.com/office/drawing/2014/main" id="{73A18B65-F1CD-46FF-8A12-7C0E15E00D67}"/>
            </a:ext>
          </a:extLst>
        </xdr:cNvPr>
        <xdr:cNvPicPr>
          <a:picLocks noChangeAspect="1"/>
        </xdr:cNvPicPr>
      </xdr:nvPicPr>
      <xdr:blipFill>
        <a:blip xmlns:r="http://schemas.openxmlformats.org/officeDocument/2006/relationships" r:embed="rId12"/>
        <a:stretch>
          <a:fillRect/>
        </a:stretch>
      </xdr:blipFill>
      <xdr:spPr>
        <a:xfrm>
          <a:off x="4440219" y="14305430"/>
          <a:ext cx="3506097" cy="2446020"/>
        </a:xfrm>
        <a:prstGeom prst="rect">
          <a:avLst/>
        </a:prstGeom>
      </xdr:spPr>
    </xdr:pic>
    <xdr:clientData/>
  </xdr:twoCellAnchor>
  <xdr:twoCellAnchor editAs="oneCell">
    <xdr:from>
      <xdr:col>1</xdr:col>
      <xdr:colOff>100853</xdr:colOff>
      <xdr:row>88</xdr:row>
      <xdr:rowOff>89647</xdr:rowOff>
    </xdr:from>
    <xdr:to>
      <xdr:col>6</xdr:col>
      <xdr:colOff>495300</xdr:colOff>
      <xdr:row>101</xdr:row>
      <xdr:rowOff>127747</xdr:rowOff>
    </xdr:to>
    <xdr:pic>
      <xdr:nvPicPr>
        <xdr:cNvPr id="14" name="62 Imagen">
          <a:extLst>
            <a:ext uri="{FF2B5EF4-FFF2-40B4-BE49-F238E27FC236}">
              <a16:creationId xmlns:a16="http://schemas.microsoft.com/office/drawing/2014/main" id="{238A268F-9FF0-497A-8D7F-089BF9EDEF24}"/>
            </a:ext>
          </a:extLst>
        </xdr:cNvPr>
        <xdr:cNvPicPr>
          <a:picLocks noChangeAspect="1"/>
        </xdr:cNvPicPr>
      </xdr:nvPicPr>
      <xdr:blipFill>
        <a:blip xmlns:r="http://schemas.openxmlformats.org/officeDocument/2006/relationships" r:embed="rId13"/>
        <a:stretch>
          <a:fillRect/>
        </a:stretch>
      </xdr:blipFill>
      <xdr:spPr>
        <a:xfrm>
          <a:off x="352313" y="17646127"/>
          <a:ext cx="3434827" cy="2415540"/>
        </a:xfrm>
        <a:prstGeom prst="rect">
          <a:avLst/>
        </a:prstGeom>
      </xdr:spPr>
    </xdr:pic>
    <xdr:clientData/>
  </xdr:twoCellAnchor>
  <xdr:twoCellAnchor editAs="oneCell">
    <xdr:from>
      <xdr:col>7</xdr:col>
      <xdr:colOff>459441</xdr:colOff>
      <xdr:row>88</xdr:row>
      <xdr:rowOff>89647</xdr:rowOff>
    </xdr:from>
    <xdr:to>
      <xdr:col>11</xdr:col>
      <xdr:colOff>338418</xdr:colOff>
      <xdr:row>101</xdr:row>
      <xdr:rowOff>127747</xdr:rowOff>
    </xdr:to>
    <xdr:pic>
      <xdr:nvPicPr>
        <xdr:cNvPr id="15" name="63 Imagen">
          <a:extLst>
            <a:ext uri="{FF2B5EF4-FFF2-40B4-BE49-F238E27FC236}">
              <a16:creationId xmlns:a16="http://schemas.microsoft.com/office/drawing/2014/main" id="{5BA53553-BF19-4018-9F0D-848133D29A68}"/>
            </a:ext>
          </a:extLst>
        </xdr:cNvPr>
        <xdr:cNvPicPr>
          <a:picLocks noChangeAspect="1"/>
        </xdr:cNvPicPr>
      </xdr:nvPicPr>
      <xdr:blipFill>
        <a:blip xmlns:r="http://schemas.openxmlformats.org/officeDocument/2006/relationships" r:embed="rId14"/>
        <a:stretch>
          <a:fillRect/>
        </a:stretch>
      </xdr:blipFill>
      <xdr:spPr>
        <a:xfrm>
          <a:off x="4406601" y="17646127"/>
          <a:ext cx="3467997" cy="2415540"/>
        </a:xfrm>
        <a:prstGeom prst="rect">
          <a:avLst/>
        </a:prstGeom>
      </xdr:spPr>
    </xdr:pic>
    <xdr:clientData/>
  </xdr:twoCellAnchor>
  <xdr:twoCellAnchor editAs="oneCell">
    <xdr:from>
      <xdr:col>1</xdr:col>
      <xdr:colOff>145677</xdr:colOff>
      <xdr:row>104</xdr:row>
      <xdr:rowOff>100853</xdr:rowOff>
    </xdr:from>
    <xdr:to>
      <xdr:col>6</xdr:col>
      <xdr:colOff>540124</xdr:colOff>
      <xdr:row>117</xdr:row>
      <xdr:rowOff>138953</xdr:rowOff>
    </xdr:to>
    <xdr:pic>
      <xdr:nvPicPr>
        <xdr:cNvPr id="16" name="64 Imagen">
          <a:extLst>
            <a:ext uri="{FF2B5EF4-FFF2-40B4-BE49-F238E27FC236}">
              <a16:creationId xmlns:a16="http://schemas.microsoft.com/office/drawing/2014/main" id="{4819BE00-2A01-467E-B34C-9575C14C9E65}"/>
            </a:ext>
          </a:extLst>
        </xdr:cNvPr>
        <xdr:cNvPicPr>
          <a:picLocks noChangeAspect="1"/>
        </xdr:cNvPicPr>
      </xdr:nvPicPr>
      <xdr:blipFill>
        <a:blip xmlns:r="http://schemas.openxmlformats.org/officeDocument/2006/relationships" r:embed="rId15"/>
        <a:stretch>
          <a:fillRect/>
        </a:stretch>
      </xdr:blipFill>
      <xdr:spPr>
        <a:xfrm>
          <a:off x="397137" y="20964413"/>
          <a:ext cx="3434827" cy="2415540"/>
        </a:xfrm>
        <a:prstGeom prst="rect">
          <a:avLst/>
        </a:prstGeom>
      </xdr:spPr>
    </xdr:pic>
    <xdr:clientData/>
  </xdr:twoCellAnchor>
  <xdr:twoCellAnchor editAs="oneCell">
    <xdr:from>
      <xdr:col>7</xdr:col>
      <xdr:colOff>493059</xdr:colOff>
      <xdr:row>104</xdr:row>
      <xdr:rowOff>67235</xdr:rowOff>
    </xdr:from>
    <xdr:to>
      <xdr:col>11</xdr:col>
      <xdr:colOff>372036</xdr:colOff>
      <xdr:row>117</xdr:row>
      <xdr:rowOff>105335</xdr:rowOff>
    </xdr:to>
    <xdr:pic>
      <xdr:nvPicPr>
        <xdr:cNvPr id="17" name="65 Imagen">
          <a:extLst>
            <a:ext uri="{FF2B5EF4-FFF2-40B4-BE49-F238E27FC236}">
              <a16:creationId xmlns:a16="http://schemas.microsoft.com/office/drawing/2014/main" id="{7100D6DC-CE83-4927-92B2-A74F1D1FE9B3}"/>
            </a:ext>
          </a:extLst>
        </xdr:cNvPr>
        <xdr:cNvPicPr>
          <a:picLocks noChangeAspect="1"/>
        </xdr:cNvPicPr>
      </xdr:nvPicPr>
      <xdr:blipFill>
        <a:blip xmlns:r="http://schemas.openxmlformats.org/officeDocument/2006/relationships" r:embed="rId16"/>
        <a:stretch>
          <a:fillRect/>
        </a:stretch>
      </xdr:blipFill>
      <xdr:spPr>
        <a:xfrm>
          <a:off x="4440219" y="20930795"/>
          <a:ext cx="3467997" cy="2415540"/>
        </a:xfrm>
        <a:prstGeom prst="rect">
          <a:avLst/>
        </a:prstGeom>
      </xdr:spPr>
    </xdr:pic>
    <xdr:clientData/>
  </xdr:twoCellAnchor>
  <xdr:twoCellAnchor editAs="oneCell">
    <xdr:from>
      <xdr:col>1</xdr:col>
      <xdr:colOff>112058</xdr:colOff>
      <xdr:row>120</xdr:row>
      <xdr:rowOff>0</xdr:rowOff>
    </xdr:from>
    <xdr:to>
      <xdr:col>6</xdr:col>
      <xdr:colOff>514125</xdr:colOff>
      <xdr:row>133</xdr:row>
      <xdr:rowOff>45720</xdr:rowOff>
    </xdr:to>
    <xdr:pic>
      <xdr:nvPicPr>
        <xdr:cNvPr id="18" name="66 Imagen">
          <a:extLst>
            <a:ext uri="{FF2B5EF4-FFF2-40B4-BE49-F238E27FC236}">
              <a16:creationId xmlns:a16="http://schemas.microsoft.com/office/drawing/2014/main" id="{5EDAEB1F-DCD4-472F-B2A3-F01D8CF75521}"/>
            </a:ext>
          </a:extLst>
        </xdr:cNvPr>
        <xdr:cNvPicPr>
          <a:picLocks noChangeAspect="1"/>
        </xdr:cNvPicPr>
      </xdr:nvPicPr>
      <xdr:blipFill>
        <a:blip xmlns:r="http://schemas.openxmlformats.org/officeDocument/2006/relationships" r:embed="rId17"/>
        <a:stretch>
          <a:fillRect/>
        </a:stretch>
      </xdr:blipFill>
      <xdr:spPr>
        <a:xfrm>
          <a:off x="363518" y="24170640"/>
          <a:ext cx="3442447" cy="2423160"/>
        </a:xfrm>
        <a:prstGeom prst="rect">
          <a:avLst/>
        </a:prstGeom>
      </xdr:spPr>
    </xdr:pic>
    <xdr:clientData/>
  </xdr:twoCellAnchor>
  <xdr:twoCellAnchor editAs="oneCell">
    <xdr:from>
      <xdr:col>7</xdr:col>
      <xdr:colOff>403412</xdr:colOff>
      <xdr:row>120</xdr:row>
      <xdr:rowOff>11206</xdr:rowOff>
    </xdr:from>
    <xdr:to>
      <xdr:col>11</xdr:col>
      <xdr:colOff>290009</xdr:colOff>
      <xdr:row>133</xdr:row>
      <xdr:rowOff>56926</xdr:rowOff>
    </xdr:to>
    <xdr:pic>
      <xdr:nvPicPr>
        <xdr:cNvPr id="19" name="67 Imagen">
          <a:extLst>
            <a:ext uri="{FF2B5EF4-FFF2-40B4-BE49-F238E27FC236}">
              <a16:creationId xmlns:a16="http://schemas.microsoft.com/office/drawing/2014/main" id="{8D723362-CC3C-42D6-867E-F9761771CF1F}"/>
            </a:ext>
          </a:extLst>
        </xdr:cNvPr>
        <xdr:cNvPicPr>
          <a:picLocks noChangeAspect="1"/>
        </xdr:cNvPicPr>
      </xdr:nvPicPr>
      <xdr:blipFill>
        <a:blip xmlns:r="http://schemas.openxmlformats.org/officeDocument/2006/relationships" r:embed="rId18"/>
        <a:stretch>
          <a:fillRect/>
        </a:stretch>
      </xdr:blipFill>
      <xdr:spPr>
        <a:xfrm>
          <a:off x="4350572" y="24181846"/>
          <a:ext cx="3475617" cy="2423160"/>
        </a:xfrm>
        <a:prstGeom prst="rect">
          <a:avLst/>
        </a:prstGeom>
      </xdr:spPr>
    </xdr:pic>
    <xdr:clientData/>
  </xdr:twoCellAnchor>
  <xdr:twoCellAnchor editAs="oneCell">
    <xdr:from>
      <xdr:col>1</xdr:col>
      <xdr:colOff>123264</xdr:colOff>
      <xdr:row>136</xdr:row>
      <xdr:rowOff>33618</xdr:rowOff>
    </xdr:from>
    <xdr:to>
      <xdr:col>6</xdr:col>
      <xdr:colOff>525331</xdr:colOff>
      <xdr:row>149</xdr:row>
      <xdr:rowOff>79338</xdr:rowOff>
    </xdr:to>
    <xdr:pic>
      <xdr:nvPicPr>
        <xdr:cNvPr id="20" name="68 Imagen">
          <a:extLst>
            <a:ext uri="{FF2B5EF4-FFF2-40B4-BE49-F238E27FC236}">
              <a16:creationId xmlns:a16="http://schemas.microsoft.com/office/drawing/2014/main" id="{01641EC8-A134-48A7-81D0-270381E0BAF8}"/>
            </a:ext>
          </a:extLst>
        </xdr:cNvPr>
        <xdr:cNvPicPr>
          <a:picLocks noChangeAspect="1"/>
        </xdr:cNvPicPr>
      </xdr:nvPicPr>
      <xdr:blipFill>
        <a:blip xmlns:r="http://schemas.openxmlformats.org/officeDocument/2006/relationships" r:embed="rId19"/>
        <a:stretch>
          <a:fillRect/>
        </a:stretch>
      </xdr:blipFill>
      <xdr:spPr>
        <a:xfrm>
          <a:off x="374724" y="27511338"/>
          <a:ext cx="3442447" cy="2423160"/>
        </a:xfrm>
        <a:prstGeom prst="rect">
          <a:avLst/>
        </a:prstGeom>
      </xdr:spPr>
    </xdr:pic>
    <xdr:clientData/>
  </xdr:twoCellAnchor>
  <xdr:twoCellAnchor editAs="oneCell">
    <xdr:from>
      <xdr:col>7</xdr:col>
      <xdr:colOff>392206</xdr:colOff>
      <xdr:row>136</xdr:row>
      <xdr:rowOff>78441</xdr:rowOff>
    </xdr:from>
    <xdr:to>
      <xdr:col>11</xdr:col>
      <xdr:colOff>271183</xdr:colOff>
      <xdr:row>149</xdr:row>
      <xdr:rowOff>116541</xdr:rowOff>
    </xdr:to>
    <xdr:pic>
      <xdr:nvPicPr>
        <xdr:cNvPr id="21" name="69 Imagen">
          <a:extLst>
            <a:ext uri="{FF2B5EF4-FFF2-40B4-BE49-F238E27FC236}">
              <a16:creationId xmlns:a16="http://schemas.microsoft.com/office/drawing/2014/main" id="{5CBF7F78-95D8-40EB-AD12-47BAC75D8A2B}"/>
            </a:ext>
          </a:extLst>
        </xdr:cNvPr>
        <xdr:cNvPicPr>
          <a:picLocks noChangeAspect="1"/>
        </xdr:cNvPicPr>
      </xdr:nvPicPr>
      <xdr:blipFill>
        <a:blip xmlns:r="http://schemas.openxmlformats.org/officeDocument/2006/relationships" r:embed="rId20"/>
        <a:stretch>
          <a:fillRect/>
        </a:stretch>
      </xdr:blipFill>
      <xdr:spPr>
        <a:xfrm>
          <a:off x="4339366" y="27556161"/>
          <a:ext cx="3467997"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E24616C0-290B-4E20-B82A-3D0DF850935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895E8C2-17B3-413C-B65D-35B235F206E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a16="http://schemas.microsoft.com/office/drawing/2014/main" id="{820CBBDE-C9D7-43EE-B325-5C80418447C5}"/>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a16="http://schemas.microsoft.com/office/drawing/2014/main" id="{1E58E062-FB78-4E91-9D77-304D9463FA8F}"/>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a16="http://schemas.microsoft.com/office/drawing/2014/main" id="{A9D07CDD-8D76-4CD8-B26E-6FB9E547CF67}"/>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a16="http://schemas.microsoft.com/office/drawing/2014/main" id="{B5EDFB46-876C-41A2-B7FB-BE74F430796D}"/>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a16="http://schemas.microsoft.com/office/drawing/2014/main" id="{9A819198-829C-42AF-B631-4F37FD3FEDCB}"/>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a16="http://schemas.microsoft.com/office/drawing/2014/main" id="{80E08255-0461-4600-BC28-9FC24480D375}"/>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a16="http://schemas.microsoft.com/office/drawing/2014/main" id="{06FDA620-1040-464E-AE77-BB36405B9677}"/>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a16="http://schemas.microsoft.com/office/drawing/2014/main" id="{16710541-AD1B-4AB6-B217-CEF11F3A5A69}"/>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a16="http://schemas.microsoft.com/office/drawing/2014/main" id="{B23FEF13-FF34-46EC-9AD5-923F2E528728}"/>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a16="http://schemas.microsoft.com/office/drawing/2014/main" id="{585D1852-8B58-4AA3-B7DB-97EAB049E9DA}"/>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4" name="Imagen 13">
          <a:extLst>
            <a:ext uri="{FF2B5EF4-FFF2-40B4-BE49-F238E27FC236}">
              <a16:creationId xmlns:a16="http://schemas.microsoft.com/office/drawing/2014/main" id="{0C95F78D-2E41-4041-ABFD-5B3A5FC3218B}"/>
            </a:ext>
          </a:extLst>
        </xdr:cNvPr>
        <xdr:cNvPicPr>
          <a:picLocks noChangeAspect="1"/>
        </xdr:cNvPicPr>
      </xdr:nvPicPr>
      <xdr:blipFill>
        <a:blip xmlns:r="http://schemas.openxmlformats.org/officeDocument/2006/relationships" r:embed="rId13"/>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5" name="Imagen 14">
          <a:extLst>
            <a:ext uri="{FF2B5EF4-FFF2-40B4-BE49-F238E27FC236}">
              <a16:creationId xmlns:a16="http://schemas.microsoft.com/office/drawing/2014/main" id="{1600BFBC-7847-41D1-9A87-2CD0805980A0}"/>
            </a:ext>
          </a:extLst>
        </xdr:cNvPr>
        <xdr:cNvPicPr>
          <a:picLocks noChangeAspect="1"/>
        </xdr:cNvPicPr>
      </xdr:nvPicPr>
      <xdr:blipFill>
        <a:blip xmlns:r="http://schemas.openxmlformats.org/officeDocument/2006/relationships" r:embed="rId14"/>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6" name="Imagen 15">
          <a:extLst>
            <a:ext uri="{FF2B5EF4-FFF2-40B4-BE49-F238E27FC236}">
              <a16:creationId xmlns:a16="http://schemas.microsoft.com/office/drawing/2014/main" id="{FCF8B972-4225-4C6D-9137-86D7CC243B47}"/>
            </a:ext>
          </a:extLst>
        </xdr:cNvPr>
        <xdr:cNvPicPr>
          <a:picLocks noChangeAspect="1"/>
        </xdr:cNvPicPr>
      </xdr:nvPicPr>
      <xdr:blipFill>
        <a:blip xmlns:r="http://schemas.openxmlformats.org/officeDocument/2006/relationships" r:embed="rId15"/>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7" name="Imagen 16">
          <a:extLst>
            <a:ext uri="{FF2B5EF4-FFF2-40B4-BE49-F238E27FC236}">
              <a16:creationId xmlns:a16="http://schemas.microsoft.com/office/drawing/2014/main" id="{EC8EE5AE-51C3-4491-88E4-79D9AFFE3F49}"/>
            </a:ext>
          </a:extLst>
        </xdr:cNvPr>
        <xdr:cNvPicPr>
          <a:picLocks noChangeAspect="1"/>
        </xdr:cNvPicPr>
      </xdr:nvPicPr>
      <xdr:blipFill>
        <a:blip xmlns:r="http://schemas.openxmlformats.org/officeDocument/2006/relationships" r:embed="rId16"/>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8" name="Imagen 17">
          <a:extLst>
            <a:ext uri="{FF2B5EF4-FFF2-40B4-BE49-F238E27FC236}">
              <a16:creationId xmlns:a16="http://schemas.microsoft.com/office/drawing/2014/main" id="{9779D6B0-5CDA-4C7F-AC03-FF7C330C4E1F}"/>
            </a:ext>
          </a:extLst>
        </xdr:cNvPr>
        <xdr:cNvPicPr>
          <a:picLocks noChangeAspect="1"/>
        </xdr:cNvPicPr>
      </xdr:nvPicPr>
      <xdr:blipFill>
        <a:blip xmlns:r="http://schemas.openxmlformats.org/officeDocument/2006/relationships" r:embed="rId17"/>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19" name="Imagen 18">
          <a:extLst>
            <a:ext uri="{FF2B5EF4-FFF2-40B4-BE49-F238E27FC236}">
              <a16:creationId xmlns:a16="http://schemas.microsoft.com/office/drawing/2014/main" id="{E58603DE-35A0-4378-8FF4-19C985AD73A9}"/>
            </a:ext>
          </a:extLst>
        </xdr:cNvPr>
        <xdr:cNvPicPr>
          <a:picLocks noChangeAspect="1"/>
        </xdr:cNvPicPr>
      </xdr:nvPicPr>
      <xdr:blipFill>
        <a:blip xmlns:r="http://schemas.openxmlformats.org/officeDocument/2006/relationships" r:embed="rId18"/>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0" name="Imagen 19">
          <a:extLst>
            <a:ext uri="{FF2B5EF4-FFF2-40B4-BE49-F238E27FC236}">
              <a16:creationId xmlns:a16="http://schemas.microsoft.com/office/drawing/2014/main" id="{6A7C615B-F765-45AF-880D-B371DABCA75A}"/>
            </a:ext>
          </a:extLst>
        </xdr:cNvPr>
        <xdr:cNvPicPr>
          <a:picLocks noChangeAspect="1"/>
        </xdr:cNvPicPr>
      </xdr:nvPicPr>
      <xdr:blipFill>
        <a:blip xmlns:r="http://schemas.openxmlformats.org/officeDocument/2006/relationships" r:embed="rId19"/>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1" name="Imagen 20">
          <a:extLst>
            <a:ext uri="{FF2B5EF4-FFF2-40B4-BE49-F238E27FC236}">
              <a16:creationId xmlns:a16="http://schemas.microsoft.com/office/drawing/2014/main" id="{58144F84-30F8-4BB7-8847-215C033B5291}"/>
            </a:ext>
          </a:extLst>
        </xdr:cNvPr>
        <xdr:cNvPicPr>
          <a:picLocks noChangeAspect="1"/>
        </xdr:cNvPicPr>
      </xdr:nvPicPr>
      <xdr:blipFill>
        <a:blip xmlns:r="http://schemas.openxmlformats.org/officeDocument/2006/relationships" r:embed="rId20"/>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2" name="Imagen 21">
          <a:extLst>
            <a:ext uri="{FF2B5EF4-FFF2-40B4-BE49-F238E27FC236}">
              <a16:creationId xmlns:a16="http://schemas.microsoft.com/office/drawing/2014/main" id="{78458A9A-1038-42B6-BE7D-0F1293B13876}"/>
            </a:ext>
          </a:extLst>
        </xdr:cNvPr>
        <xdr:cNvPicPr>
          <a:picLocks noChangeAspect="1"/>
        </xdr:cNvPicPr>
      </xdr:nvPicPr>
      <xdr:blipFill>
        <a:blip xmlns:r="http://schemas.openxmlformats.org/officeDocument/2006/relationships" r:embed="rId2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3" name="Imagen 22">
          <a:extLst>
            <a:ext uri="{FF2B5EF4-FFF2-40B4-BE49-F238E27FC236}">
              <a16:creationId xmlns:a16="http://schemas.microsoft.com/office/drawing/2014/main" id="{A6FAE5D6-F85D-4624-B34A-CCB883D5E1A0}"/>
            </a:ext>
          </a:extLst>
        </xdr:cNvPr>
        <xdr:cNvPicPr>
          <a:picLocks noChangeAspect="1"/>
        </xdr:cNvPicPr>
      </xdr:nvPicPr>
      <xdr:blipFill>
        <a:blip xmlns:r="http://schemas.openxmlformats.org/officeDocument/2006/relationships" r:embed="rId2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4" name="Imagen 23">
          <a:extLst>
            <a:ext uri="{FF2B5EF4-FFF2-40B4-BE49-F238E27FC236}">
              <a16:creationId xmlns:a16="http://schemas.microsoft.com/office/drawing/2014/main" id="{A6ACB4D4-53BD-4B41-A714-6055A377E5C0}"/>
            </a:ext>
          </a:extLst>
        </xdr:cNvPr>
        <xdr:cNvPicPr>
          <a:picLocks noChangeAspect="1"/>
        </xdr:cNvPicPr>
      </xdr:nvPicPr>
      <xdr:blipFill>
        <a:blip xmlns:r="http://schemas.openxmlformats.org/officeDocument/2006/relationships" r:embed="rId23"/>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5" name="Imagen 24">
          <a:extLst>
            <a:ext uri="{FF2B5EF4-FFF2-40B4-BE49-F238E27FC236}">
              <a16:creationId xmlns:a16="http://schemas.microsoft.com/office/drawing/2014/main" id="{61881675-9555-487A-BB14-9807EA511103}"/>
            </a:ext>
          </a:extLst>
        </xdr:cNvPr>
        <xdr:cNvPicPr>
          <a:picLocks noChangeAspect="1"/>
        </xdr:cNvPicPr>
      </xdr:nvPicPr>
      <xdr:blipFill>
        <a:blip xmlns:r="http://schemas.openxmlformats.org/officeDocument/2006/relationships" r:embed="rId24"/>
        <a:stretch>
          <a:fillRect/>
        </a:stretch>
      </xdr:blipFill>
      <xdr:spPr>
        <a:xfrm>
          <a:off x="562481" y="25581118"/>
          <a:ext cx="3473475" cy="2370399"/>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6" name="Imagen 25">
          <a:extLst>
            <a:ext uri="{FF2B5EF4-FFF2-40B4-BE49-F238E27FC236}">
              <a16:creationId xmlns:a16="http://schemas.microsoft.com/office/drawing/2014/main" id="{5C51A684-361D-420C-8EA0-A44EFF8B18EA}"/>
            </a:ext>
          </a:extLst>
        </xdr:cNvPr>
        <xdr:cNvPicPr>
          <a:picLocks noChangeAspect="1"/>
        </xdr:cNvPicPr>
      </xdr:nvPicPr>
      <xdr:blipFill>
        <a:blip xmlns:r="http://schemas.openxmlformats.org/officeDocument/2006/relationships" r:embed="rId25"/>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27" name="Imagen 26">
          <a:extLst>
            <a:ext uri="{FF2B5EF4-FFF2-40B4-BE49-F238E27FC236}">
              <a16:creationId xmlns:a16="http://schemas.microsoft.com/office/drawing/2014/main" id="{B9D63DDC-54E9-4346-AC13-165A741A54F1}"/>
            </a:ext>
          </a:extLst>
        </xdr:cNvPr>
        <xdr:cNvPicPr>
          <a:picLocks noChangeAspect="1"/>
        </xdr:cNvPicPr>
      </xdr:nvPicPr>
      <xdr:blipFill>
        <a:blip xmlns:r="http://schemas.openxmlformats.org/officeDocument/2006/relationships" r:embed="rId26"/>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28" name="Imagen 27">
          <a:extLst>
            <a:ext uri="{FF2B5EF4-FFF2-40B4-BE49-F238E27FC236}">
              <a16:creationId xmlns:a16="http://schemas.microsoft.com/office/drawing/2014/main" id="{70C4AD00-67C3-4641-B98F-298A75A4A639}"/>
            </a:ext>
          </a:extLst>
        </xdr:cNvPr>
        <xdr:cNvPicPr>
          <a:picLocks noChangeAspect="1"/>
        </xdr:cNvPicPr>
      </xdr:nvPicPr>
      <xdr:blipFill>
        <a:blip xmlns:r="http://schemas.openxmlformats.org/officeDocument/2006/relationships" r:embed="rId27"/>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29" name="Imagen 28">
          <a:extLst>
            <a:ext uri="{FF2B5EF4-FFF2-40B4-BE49-F238E27FC236}">
              <a16:creationId xmlns:a16="http://schemas.microsoft.com/office/drawing/2014/main" id="{C1B0AD72-1487-46C3-AE0B-E1370ABD9170}"/>
            </a:ext>
          </a:extLst>
        </xdr:cNvPr>
        <xdr:cNvPicPr>
          <a:picLocks noChangeAspect="1"/>
        </xdr:cNvPicPr>
      </xdr:nvPicPr>
      <xdr:blipFill>
        <a:blip xmlns:r="http://schemas.openxmlformats.org/officeDocument/2006/relationships" r:embed="rId28"/>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0" name="Imagen 29">
          <a:extLst>
            <a:ext uri="{FF2B5EF4-FFF2-40B4-BE49-F238E27FC236}">
              <a16:creationId xmlns:a16="http://schemas.microsoft.com/office/drawing/2014/main" id="{E4BF8634-8B50-40D6-9850-1EF5EA173AF1}"/>
            </a:ext>
          </a:extLst>
        </xdr:cNvPr>
        <xdr:cNvPicPr>
          <a:picLocks noChangeAspect="1"/>
        </xdr:cNvPicPr>
      </xdr:nvPicPr>
      <xdr:blipFill>
        <a:blip xmlns:r="http://schemas.openxmlformats.org/officeDocument/2006/relationships" r:embed="rId29"/>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1" name="Imagen 30">
          <a:extLst>
            <a:ext uri="{FF2B5EF4-FFF2-40B4-BE49-F238E27FC236}">
              <a16:creationId xmlns:a16="http://schemas.microsoft.com/office/drawing/2014/main" id="{29C2A712-4F97-4F2B-8F03-06495C3A75D3}"/>
            </a:ext>
          </a:extLst>
        </xdr:cNvPr>
        <xdr:cNvPicPr>
          <a:picLocks noChangeAspect="1"/>
        </xdr:cNvPicPr>
      </xdr:nvPicPr>
      <xdr:blipFill>
        <a:blip xmlns:r="http://schemas.openxmlformats.org/officeDocument/2006/relationships" r:embed="rId30"/>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2" name="Imagen 31">
          <a:extLst>
            <a:ext uri="{FF2B5EF4-FFF2-40B4-BE49-F238E27FC236}">
              <a16:creationId xmlns:a16="http://schemas.microsoft.com/office/drawing/2014/main" id="{68D5F2BC-DCA5-4B52-9E0C-7C0BC800CEA6}"/>
            </a:ext>
          </a:extLst>
        </xdr:cNvPr>
        <xdr:cNvPicPr>
          <a:picLocks noChangeAspect="1"/>
        </xdr:cNvPicPr>
      </xdr:nvPicPr>
      <xdr:blipFill>
        <a:blip xmlns:r="http://schemas.openxmlformats.org/officeDocument/2006/relationships" r:embed="rId31"/>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3" name="Imagen 32">
          <a:extLst>
            <a:ext uri="{FF2B5EF4-FFF2-40B4-BE49-F238E27FC236}">
              <a16:creationId xmlns:a16="http://schemas.microsoft.com/office/drawing/2014/main" id="{415F6D8F-0355-4147-9F7B-B88B4039DE30}"/>
            </a:ext>
          </a:extLst>
        </xdr:cNvPr>
        <xdr:cNvPicPr>
          <a:picLocks noChangeAspect="1"/>
        </xdr:cNvPicPr>
      </xdr:nvPicPr>
      <xdr:blipFill>
        <a:blip xmlns:r="http://schemas.openxmlformats.org/officeDocument/2006/relationships" r:embed="rId32"/>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4" name="Imagen 33">
          <a:extLst>
            <a:ext uri="{FF2B5EF4-FFF2-40B4-BE49-F238E27FC236}">
              <a16:creationId xmlns:a16="http://schemas.microsoft.com/office/drawing/2014/main" id="{5D6E14DD-D29D-49F5-B977-A4F3A52A6469}"/>
            </a:ext>
          </a:extLst>
        </xdr:cNvPr>
        <xdr:cNvPicPr>
          <a:picLocks noChangeAspect="1"/>
        </xdr:cNvPicPr>
      </xdr:nvPicPr>
      <xdr:blipFill>
        <a:blip xmlns:r="http://schemas.openxmlformats.org/officeDocument/2006/relationships" r:embed="rId33"/>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5" name="Imagen 34">
          <a:extLst>
            <a:ext uri="{FF2B5EF4-FFF2-40B4-BE49-F238E27FC236}">
              <a16:creationId xmlns:a16="http://schemas.microsoft.com/office/drawing/2014/main" id="{67B17A77-2ACD-4F7D-A6C7-C4FEFAE9B875}"/>
            </a:ext>
          </a:extLst>
        </xdr:cNvPr>
        <xdr:cNvPicPr>
          <a:picLocks noChangeAspect="1"/>
        </xdr:cNvPicPr>
      </xdr:nvPicPr>
      <xdr:blipFill>
        <a:blip xmlns:r="http://schemas.openxmlformats.org/officeDocument/2006/relationships" r:embed="rId34"/>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6" name="Imagen 35">
          <a:extLst>
            <a:ext uri="{FF2B5EF4-FFF2-40B4-BE49-F238E27FC236}">
              <a16:creationId xmlns:a16="http://schemas.microsoft.com/office/drawing/2014/main" id="{5C4896CF-6E8A-41DB-9DE0-F47150493FCC}"/>
            </a:ext>
          </a:extLst>
        </xdr:cNvPr>
        <xdr:cNvPicPr>
          <a:picLocks noChangeAspect="1"/>
        </xdr:cNvPicPr>
      </xdr:nvPicPr>
      <xdr:blipFill>
        <a:blip xmlns:r="http://schemas.openxmlformats.org/officeDocument/2006/relationships" r:embed="rId35"/>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37" name="Imagen 36">
          <a:extLst>
            <a:ext uri="{FF2B5EF4-FFF2-40B4-BE49-F238E27FC236}">
              <a16:creationId xmlns:a16="http://schemas.microsoft.com/office/drawing/2014/main" id="{0D07025D-DF07-49C8-ACD0-74396712922D}"/>
            </a:ext>
          </a:extLst>
        </xdr:cNvPr>
        <xdr:cNvPicPr>
          <a:picLocks noChangeAspect="1"/>
        </xdr:cNvPicPr>
      </xdr:nvPicPr>
      <xdr:blipFill>
        <a:blip xmlns:r="http://schemas.openxmlformats.org/officeDocument/2006/relationships" r:embed="rId36"/>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38" name="Imagen 37">
          <a:extLst>
            <a:ext uri="{FF2B5EF4-FFF2-40B4-BE49-F238E27FC236}">
              <a16:creationId xmlns:a16="http://schemas.microsoft.com/office/drawing/2014/main" id="{2A79EE43-66E3-4347-ABDA-55CDDB460658}"/>
            </a:ext>
          </a:extLst>
        </xdr:cNvPr>
        <xdr:cNvPicPr>
          <a:picLocks noChangeAspect="1"/>
        </xdr:cNvPicPr>
      </xdr:nvPicPr>
      <xdr:blipFill>
        <a:blip xmlns:r="http://schemas.openxmlformats.org/officeDocument/2006/relationships" r:embed="rId37"/>
        <a:stretch>
          <a:fillRect/>
        </a:stretch>
      </xdr:blipFill>
      <xdr:spPr>
        <a:xfrm>
          <a:off x="445848" y="13878897"/>
          <a:ext cx="3481924" cy="237039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39" name="Imagen 38">
          <a:extLst>
            <a:ext uri="{FF2B5EF4-FFF2-40B4-BE49-F238E27FC236}">
              <a16:creationId xmlns:a16="http://schemas.microsoft.com/office/drawing/2014/main" id="{AAA8B267-6F4E-4E71-A843-BA7EFF479C34}"/>
            </a:ext>
          </a:extLst>
        </xdr:cNvPr>
        <xdr:cNvPicPr>
          <a:picLocks noChangeAspect="1"/>
        </xdr:cNvPicPr>
      </xdr:nvPicPr>
      <xdr:blipFill>
        <a:blip xmlns:r="http://schemas.openxmlformats.org/officeDocument/2006/relationships" r:embed="rId38"/>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0" name="Imagen 39">
          <a:extLst>
            <a:ext uri="{FF2B5EF4-FFF2-40B4-BE49-F238E27FC236}">
              <a16:creationId xmlns:a16="http://schemas.microsoft.com/office/drawing/2014/main" id="{62BCF8E0-F123-4896-8E70-12685E325E2E}"/>
            </a:ext>
          </a:extLst>
        </xdr:cNvPr>
        <xdr:cNvPicPr>
          <a:picLocks noChangeAspect="1"/>
        </xdr:cNvPicPr>
      </xdr:nvPicPr>
      <xdr:blipFill>
        <a:blip xmlns:r="http://schemas.openxmlformats.org/officeDocument/2006/relationships" r:embed="rId39"/>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1" name="Imagen 40">
          <a:extLst>
            <a:ext uri="{FF2B5EF4-FFF2-40B4-BE49-F238E27FC236}">
              <a16:creationId xmlns:a16="http://schemas.microsoft.com/office/drawing/2014/main" id="{1D1EFEE8-CA6F-46FF-8C4C-F3808CE0C6A8}"/>
            </a:ext>
          </a:extLst>
        </xdr:cNvPr>
        <xdr:cNvPicPr>
          <a:picLocks noChangeAspect="1"/>
        </xdr:cNvPicPr>
      </xdr:nvPicPr>
      <xdr:blipFill>
        <a:blip xmlns:r="http://schemas.openxmlformats.org/officeDocument/2006/relationships" r:embed="rId40"/>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2" name="Imagen 41" descr="E:\DCIM\142___02\IMG_1965.JPG">
          <a:extLst>
            <a:ext uri="{FF2B5EF4-FFF2-40B4-BE49-F238E27FC236}">
              <a16:creationId xmlns:a16="http://schemas.microsoft.com/office/drawing/2014/main" id="{F5F7E5B2-4A8F-4419-B620-9D80C900A14D}"/>
            </a:ext>
          </a:extLst>
        </xdr:cNvPr>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43" name="Imagen 42">
          <a:extLst>
            <a:ext uri="{FF2B5EF4-FFF2-40B4-BE49-F238E27FC236}">
              <a16:creationId xmlns:a16="http://schemas.microsoft.com/office/drawing/2014/main" id="{DA30C86C-24F5-4DF0-8AF0-7C7987B38223}"/>
            </a:ext>
          </a:extLst>
        </xdr:cNvPr>
        <xdr:cNvPicPr>
          <a:picLocks noChangeAspect="1"/>
        </xdr:cNvPicPr>
      </xdr:nvPicPr>
      <xdr:blipFill>
        <a:blip xmlns:r="http://schemas.openxmlformats.org/officeDocument/2006/relationships" r:embed="rId42"/>
        <a:stretch>
          <a:fillRect/>
        </a:stretch>
      </xdr:blipFill>
      <xdr:spPr>
        <a:xfrm>
          <a:off x="543042" y="75549657"/>
          <a:ext cx="3469122" cy="2372619"/>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44" name="Imagen 43">
          <a:extLst>
            <a:ext uri="{FF2B5EF4-FFF2-40B4-BE49-F238E27FC236}">
              <a16:creationId xmlns:a16="http://schemas.microsoft.com/office/drawing/2014/main" id="{0B5EFF62-AB74-4FD7-878B-6B7F2DECE0BA}"/>
            </a:ext>
          </a:extLst>
        </xdr:cNvPr>
        <xdr:cNvPicPr>
          <a:picLocks noChangeAspect="1"/>
        </xdr:cNvPicPr>
      </xdr:nvPicPr>
      <xdr:blipFill>
        <a:blip xmlns:r="http://schemas.openxmlformats.org/officeDocument/2006/relationships" r:embed="rId43"/>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45" name="Imagen 44">
          <a:extLst>
            <a:ext uri="{FF2B5EF4-FFF2-40B4-BE49-F238E27FC236}">
              <a16:creationId xmlns:a16="http://schemas.microsoft.com/office/drawing/2014/main" id="{D780CA4D-27AA-4C9F-A0DB-90E578A40E80}"/>
            </a:ext>
          </a:extLst>
        </xdr:cNvPr>
        <xdr:cNvPicPr>
          <a:picLocks noChangeAspect="1"/>
        </xdr:cNvPicPr>
      </xdr:nvPicPr>
      <xdr:blipFill>
        <a:blip xmlns:r="http://schemas.openxmlformats.org/officeDocument/2006/relationships" r:embed="rId44"/>
        <a:stretch>
          <a:fillRect/>
        </a:stretch>
      </xdr:blipFill>
      <xdr:spPr>
        <a:xfrm>
          <a:off x="4533900" y="22608540"/>
          <a:ext cx="3645160" cy="2502159"/>
        </a:xfrm>
        <a:prstGeom prst="rect">
          <a:avLst/>
        </a:prstGeom>
      </xdr:spPr>
    </xdr:pic>
    <xdr:clientData/>
  </xdr:twoCellAnchor>
  <xdr:twoCellAnchor editAs="oneCell">
    <xdr:from>
      <xdr:col>1</xdr:col>
      <xdr:colOff>204107</xdr:colOff>
      <xdr:row>297</xdr:row>
      <xdr:rowOff>48597</xdr:rowOff>
    </xdr:from>
    <xdr:to>
      <xdr:col>6</xdr:col>
      <xdr:colOff>66208</xdr:colOff>
      <xdr:row>310</xdr:row>
      <xdr:rowOff>64170</xdr:rowOff>
    </xdr:to>
    <xdr:pic>
      <xdr:nvPicPr>
        <xdr:cNvPr id="46" name="Imagen 45">
          <a:extLst>
            <a:ext uri="{FF2B5EF4-FFF2-40B4-BE49-F238E27FC236}">
              <a16:creationId xmlns:a16="http://schemas.microsoft.com/office/drawing/2014/main" id="{49B91955-8DF0-475A-A857-DB13CE0512F6}"/>
            </a:ext>
          </a:extLst>
        </xdr:cNvPr>
        <xdr:cNvPicPr>
          <a:picLocks noChangeAspect="1"/>
        </xdr:cNvPicPr>
      </xdr:nvPicPr>
      <xdr:blipFill>
        <a:blip xmlns:r="http://schemas.openxmlformats.org/officeDocument/2006/relationships" r:embed="rId45"/>
        <a:stretch>
          <a:fillRect/>
        </a:stretch>
      </xdr:blipFill>
      <xdr:spPr>
        <a:xfrm>
          <a:off x="455567" y="55034517"/>
          <a:ext cx="3489221" cy="2393013"/>
        </a:xfrm>
        <a:prstGeom prst="rect">
          <a:avLst/>
        </a:prstGeom>
      </xdr:spPr>
    </xdr:pic>
    <xdr:clientData/>
  </xdr:twoCellAnchor>
  <xdr:twoCellAnchor editAs="oneCell">
    <xdr:from>
      <xdr:col>7</xdr:col>
      <xdr:colOff>272143</xdr:colOff>
      <xdr:row>297</xdr:row>
      <xdr:rowOff>77755</xdr:rowOff>
    </xdr:from>
    <xdr:to>
      <xdr:col>11</xdr:col>
      <xdr:colOff>141147</xdr:colOff>
      <xdr:row>310</xdr:row>
      <xdr:rowOff>70715</xdr:rowOff>
    </xdr:to>
    <xdr:pic>
      <xdr:nvPicPr>
        <xdr:cNvPr id="47" name="Imagen 46">
          <a:extLst>
            <a:ext uri="{FF2B5EF4-FFF2-40B4-BE49-F238E27FC236}">
              <a16:creationId xmlns:a16="http://schemas.microsoft.com/office/drawing/2014/main" id="{B0164DEE-D876-4B4A-B913-37EC6EFE95BD}"/>
            </a:ext>
          </a:extLst>
        </xdr:cNvPr>
        <xdr:cNvPicPr>
          <a:picLocks noChangeAspect="1"/>
        </xdr:cNvPicPr>
      </xdr:nvPicPr>
      <xdr:blipFill>
        <a:blip xmlns:r="http://schemas.openxmlformats.org/officeDocument/2006/relationships" r:embed="rId46"/>
        <a:stretch>
          <a:fillRect/>
        </a:stretch>
      </xdr:blipFill>
      <xdr:spPr>
        <a:xfrm>
          <a:off x="4806043" y="55063675"/>
          <a:ext cx="3458024" cy="2370400"/>
        </a:xfrm>
        <a:prstGeom prst="rect">
          <a:avLst/>
        </a:prstGeom>
      </xdr:spPr>
    </xdr:pic>
    <xdr:clientData/>
  </xdr:twoCellAnchor>
  <xdr:twoCellAnchor editAs="oneCell">
    <xdr:from>
      <xdr:col>1</xdr:col>
      <xdr:colOff>340179</xdr:colOff>
      <xdr:row>329</xdr:row>
      <xdr:rowOff>87474</xdr:rowOff>
    </xdr:from>
    <xdr:to>
      <xdr:col>6</xdr:col>
      <xdr:colOff>183387</xdr:colOff>
      <xdr:row>342</xdr:row>
      <xdr:rowOff>81688</xdr:rowOff>
    </xdr:to>
    <xdr:pic>
      <xdr:nvPicPr>
        <xdr:cNvPr id="48" name="Imagen 47">
          <a:extLst>
            <a:ext uri="{FF2B5EF4-FFF2-40B4-BE49-F238E27FC236}">
              <a16:creationId xmlns:a16="http://schemas.microsoft.com/office/drawing/2014/main" id="{A2DBA722-54A5-49B8-B3BB-90437EE24582}"/>
            </a:ext>
          </a:extLst>
        </xdr:cNvPr>
        <xdr:cNvPicPr>
          <a:picLocks noChangeAspect="1"/>
        </xdr:cNvPicPr>
      </xdr:nvPicPr>
      <xdr:blipFill>
        <a:blip xmlns:r="http://schemas.openxmlformats.org/officeDocument/2006/relationships" r:embed="rId47"/>
        <a:stretch>
          <a:fillRect/>
        </a:stretch>
      </xdr:blipFill>
      <xdr:spPr>
        <a:xfrm>
          <a:off x="591639" y="60933174"/>
          <a:ext cx="3470328" cy="2371654"/>
        </a:xfrm>
        <a:prstGeom prst="rect">
          <a:avLst/>
        </a:prstGeom>
      </xdr:spPr>
    </xdr:pic>
    <xdr:clientData/>
  </xdr:twoCellAnchor>
  <xdr:twoCellAnchor editAs="oneCell">
    <xdr:from>
      <xdr:col>7</xdr:col>
      <xdr:colOff>388775</xdr:colOff>
      <xdr:row>329</xdr:row>
      <xdr:rowOff>116633</xdr:rowOff>
    </xdr:from>
    <xdr:to>
      <xdr:col>11</xdr:col>
      <xdr:colOff>263482</xdr:colOff>
      <xdr:row>342</xdr:row>
      <xdr:rowOff>103227</xdr:rowOff>
    </xdr:to>
    <xdr:pic>
      <xdr:nvPicPr>
        <xdr:cNvPr id="49" name="Imagen 48">
          <a:extLst>
            <a:ext uri="{FF2B5EF4-FFF2-40B4-BE49-F238E27FC236}">
              <a16:creationId xmlns:a16="http://schemas.microsoft.com/office/drawing/2014/main" id="{DD521B6D-8C8A-427F-B38F-1502947A92DA}"/>
            </a:ext>
          </a:extLst>
        </xdr:cNvPr>
        <xdr:cNvPicPr>
          <a:picLocks noChangeAspect="1"/>
        </xdr:cNvPicPr>
      </xdr:nvPicPr>
      <xdr:blipFill>
        <a:blip xmlns:r="http://schemas.openxmlformats.org/officeDocument/2006/relationships" r:embed="rId48"/>
        <a:stretch>
          <a:fillRect/>
        </a:stretch>
      </xdr:blipFill>
      <xdr:spPr>
        <a:xfrm>
          <a:off x="4922675" y="60962333"/>
          <a:ext cx="3463727" cy="2364034"/>
        </a:xfrm>
        <a:prstGeom prst="rect">
          <a:avLst/>
        </a:prstGeom>
      </xdr:spPr>
    </xdr:pic>
    <xdr:clientData/>
  </xdr:twoCellAnchor>
  <xdr:twoCellAnchor editAs="oneCell">
    <xdr:from>
      <xdr:col>7</xdr:col>
      <xdr:colOff>408215</xdr:colOff>
      <xdr:row>506</xdr:row>
      <xdr:rowOff>77755</xdr:rowOff>
    </xdr:from>
    <xdr:to>
      <xdr:col>7</xdr:col>
      <xdr:colOff>408215</xdr:colOff>
      <xdr:row>506</xdr:row>
      <xdr:rowOff>77755</xdr:rowOff>
    </xdr:to>
    <xdr:pic>
      <xdr:nvPicPr>
        <xdr:cNvPr id="50" name="Imagen 49">
          <a:extLst>
            <a:ext uri="{FF2B5EF4-FFF2-40B4-BE49-F238E27FC236}">
              <a16:creationId xmlns:a16="http://schemas.microsoft.com/office/drawing/2014/main" id="{DFCD5572-A183-4D24-BA13-15CD964953E4}"/>
            </a:ext>
          </a:extLst>
        </xdr:cNvPr>
        <xdr:cNvPicPr>
          <a:picLocks noChangeAspect="1"/>
        </xdr:cNvPicPr>
      </xdr:nvPicPr>
      <xdr:blipFill>
        <a:blip xmlns:r="http://schemas.openxmlformats.org/officeDocument/2006/relationships" r:embed="rId49"/>
        <a:stretch>
          <a:fillRect/>
        </a:stretch>
      </xdr:blipFill>
      <xdr:spPr>
        <a:xfrm>
          <a:off x="4942115" y="93712315"/>
          <a:ext cx="0" cy="0"/>
        </a:xfrm>
        <a:prstGeom prst="rect">
          <a:avLst/>
        </a:prstGeom>
      </xdr:spPr>
    </xdr:pic>
    <xdr:clientData/>
  </xdr:twoCellAnchor>
  <xdr:twoCellAnchor editAs="oneCell">
    <xdr:from>
      <xdr:col>1</xdr:col>
      <xdr:colOff>301301</xdr:colOff>
      <xdr:row>201</xdr:row>
      <xdr:rowOff>68036</xdr:rowOff>
    </xdr:from>
    <xdr:to>
      <xdr:col>6</xdr:col>
      <xdr:colOff>128063</xdr:colOff>
      <xdr:row>214</xdr:row>
      <xdr:rowOff>47975</xdr:rowOff>
    </xdr:to>
    <xdr:pic>
      <xdr:nvPicPr>
        <xdr:cNvPr id="51" name="Imagen 50">
          <a:extLst>
            <a:ext uri="{FF2B5EF4-FFF2-40B4-BE49-F238E27FC236}">
              <a16:creationId xmlns:a16="http://schemas.microsoft.com/office/drawing/2014/main" id="{80F73130-D622-4CB7-B4E5-64E36E856408}"/>
            </a:ext>
          </a:extLst>
        </xdr:cNvPr>
        <xdr:cNvPicPr>
          <a:picLocks noChangeAspect="1"/>
        </xdr:cNvPicPr>
      </xdr:nvPicPr>
      <xdr:blipFill>
        <a:blip xmlns:r="http://schemas.openxmlformats.org/officeDocument/2006/relationships" r:embed="rId50"/>
        <a:stretch>
          <a:fillRect/>
        </a:stretch>
      </xdr:blipFill>
      <xdr:spPr>
        <a:xfrm>
          <a:off x="552761" y="37329836"/>
          <a:ext cx="3453882" cy="2357379"/>
        </a:xfrm>
        <a:prstGeom prst="rect">
          <a:avLst/>
        </a:prstGeom>
      </xdr:spPr>
    </xdr:pic>
    <xdr:clientData/>
  </xdr:twoCellAnchor>
  <xdr:twoCellAnchor editAs="oneCell">
    <xdr:from>
      <xdr:col>7</xdr:col>
      <xdr:colOff>349898</xdr:colOff>
      <xdr:row>9</xdr:row>
      <xdr:rowOff>58315</xdr:rowOff>
    </xdr:from>
    <xdr:to>
      <xdr:col>11</xdr:col>
      <xdr:colOff>245789</xdr:colOff>
      <xdr:row>22</xdr:row>
      <xdr:rowOff>41555</xdr:rowOff>
    </xdr:to>
    <xdr:pic>
      <xdr:nvPicPr>
        <xdr:cNvPr id="52" name="Imagen 51">
          <a:extLst>
            <a:ext uri="{FF2B5EF4-FFF2-40B4-BE49-F238E27FC236}">
              <a16:creationId xmlns:a16="http://schemas.microsoft.com/office/drawing/2014/main" id="{2F8924A4-B5F3-4F1E-8429-4AF33E36C3CA}"/>
            </a:ext>
          </a:extLst>
        </xdr:cNvPr>
        <xdr:cNvPicPr>
          <a:picLocks noChangeAspect="1"/>
        </xdr:cNvPicPr>
      </xdr:nvPicPr>
      <xdr:blipFill>
        <a:blip xmlns:r="http://schemas.openxmlformats.org/officeDocument/2006/relationships" r:embed="rId51"/>
        <a:stretch>
          <a:fillRect/>
        </a:stretch>
      </xdr:blipFill>
      <xdr:spPr>
        <a:xfrm>
          <a:off x="4883798" y="1856635"/>
          <a:ext cx="3484911" cy="2375920"/>
        </a:xfrm>
        <a:prstGeom prst="rect">
          <a:avLst/>
        </a:prstGeom>
      </xdr:spPr>
    </xdr:pic>
    <xdr:clientData/>
  </xdr:twoCellAnchor>
  <xdr:twoCellAnchor editAs="oneCell">
    <xdr:from>
      <xdr:col>1</xdr:col>
      <xdr:colOff>0</xdr:colOff>
      <xdr:row>25</xdr:row>
      <xdr:rowOff>0</xdr:rowOff>
    </xdr:from>
    <xdr:to>
      <xdr:col>5</xdr:col>
      <xdr:colOff>636416</xdr:colOff>
      <xdr:row>37</xdr:row>
      <xdr:rowOff>174610</xdr:rowOff>
    </xdr:to>
    <xdr:pic>
      <xdr:nvPicPr>
        <xdr:cNvPr id="53" name="Imagen 52">
          <a:extLst>
            <a:ext uri="{FF2B5EF4-FFF2-40B4-BE49-F238E27FC236}">
              <a16:creationId xmlns:a16="http://schemas.microsoft.com/office/drawing/2014/main" id="{B6F217F4-CC7E-44C3-BC3F-B96BF0EA1F8E}"/>
            </a:ext>
          </a:extLst>
        </xdr:cNvPr>
        <xdr:cNvPicPr>
          <a:picLocks noChangeAspect="1"/>
        </xdr:cNvPicPr>
      </xdr:nvPicPr>
      <xdr:blipFill>
        <a:blip xmlns:r="http://schemas.openxmlformats.org/officeDocument/2006/relationships" r:embed="rId52"/>
        <a:stretch>
          <a:fillRect/>
        </a:stretch>
      </xdr:blipFill>
      <xdr:spPr>
        <a:xfrm>
          <a:off x="251460" y="4785360"/>
          <a:ext cx="3448196" cy="2384410"/>
        </a:xfrm>
        <a:prstGeom prst="rect">
          <a:avLst/>
        </a:prstGeom>
      </xdr:spPr>
    </xdr:pic>
    <xdr:clientData/>
  </xdr:twoCellAnchor>
  <xdr:twoCellAnchor editAs="oneCell">
    <xdr:from>
      <xdr:col>7</xdr:col>
      <xdr:colOff>340179</xdr:colOff>
      <xdr:row>25</xdr:row>
      <xdr:rowOff>48597</xdr:rowOff>
    </xdr:from>
    <xdr:to>
      <xdr:col>11</xdr:col>
      <xdr:colOff>201056</xdr:colOff>
      <xdr:row>38</xdr:row>
      <xdr:rowOff>21199</xdr:rowOff>
    </xdr:to>
    <xdr:pic>
      <xdr:nvPicPr>
        <xdr:cNvPr id="54" name="Imagen 53">
          <a:extLst>
            <a:ext uri="{FF2B5EF4-FFF2-40B4-BE49-F238E27FC236}">
              <a16:creationId xmlns:a16="http://schemas.microsoft.com/office/drawing/2014/main" id="{3EB86FCF-3478-4F4C-846A-4381CC749120}"/>
            </a:ext>
          </a:extLst>
        </xdr:cNvPr>
        <xdr:cNvPicPr>
          <a:picLocks noChangeAspect="1"/>
        </xdr:cNvPicPr>
      </xdr:nvPicPr>
      <xdr:blipFill>
        <a:blip xmlns:r="http://schemas.openxmlformats.org/officeDocument/2006/relationships" r:embed="rId53"/>
        <a:stretch>
          <a:fillRect/>
        </a:stretch>
      </xdr:blipFill>
      <xdr:spPr>
        <a:xfrm>
          <a:off x="4874079" y="4833957"/>
          <a:ext cx="3449897" cy="2365282"/>
        </a:xfrm>
        <a:prstGeom prst="rect">
          <a:avLst/>
        </a:prstGeom>
      </xdr:spPr>
    </xdr:pic>
    <xdr:clientData/>
  </xdr:twoCellAnchor>
  <xdr:twoCellAnchor editAs="oneCell">
    <xdr:from>
      <xdr:col>1</xdr:col>
      <xdr:colOff>466531</xdr:colOff>
      <xdr:row>41</xdr:row>
      <xdr:rowOff>87475</xdr:rowOff>
    </xdr:from>
    <xdr:to>
      <xdr:col>6</xdr:col>
      <xdr:colOff>311390</xdr:colOff>
      <xdr:row>54</xdr:row>
      <xdr:rowOff>99800</xdr:rowOff>
    </xdr:to>
    <xdr:pic>
      <xdr:nvPicPr>
        <xdr:cNvPr id="55" name="Imagen 54">
          <a:extLst>
            <a:ext uri="{FF2B5EF4-FFF2-40B4-BE49-F238E27FC236}">
              <a16:creationId xmlns:a16="http://schemas.microsoft.com/office/drawing/2014/main" id="{2710B8FF-DFE6-4DE8-879E-530524FF521E}"/>
            </a:ext>
          </a:extLst>
        </xdr:cNvPr>
        <xdr:cNvPicPr>
          <a:picLocks noChangeAspect="1"/>
        </xdr:cNvPicPr>
      </xdr:nvPicPr>
      <xdr:blipFill>
        <a:blip xmlns:r="http://schemas.openxmlformats.org/officeDocument/2006/relationships" r:embed="rId54"/>
        <a:stretch>
          <a:fillRect/>
        </a:stretch>
      </xdr:blipFill>
      <xdr:spPr>
        <a:xfrm>
          <a:off x="717991" y="7859875"/>
          <a:ext cx="3471979" cy="2389765"/>
        </a:xfrm>
        <a:prstGeom prst="rect">
          <a:avLst/>
        </a:prstGeom>
      </xdr:spPr>
    </xdr:pic>
    <xdr:clientData/>
  </xdr:twoCellAnchor>
  <xdr:twoCellAnchor editAs="oneCell">
    <xdr:from>
      <xdr:col>1</xdr:col>
      <xdr:colOff>359618</xdr:colOff>
      <xdr:row>57</xdr:row>
      <xdr:rowOff>77755</xdr:rowOff>
    </xdr:from>
    <xdr:to>
      <xdr:col>6</xdr:col>
      <xdr:colOff>183267</xdr:colOff>
      <xdr:row>70</xdr:row>
      <xdr:rowOff>70715</xdr:rowOff>
    </xdr:to>
    <xdr:pic>
      <xdr:nvPicPr>
        <xdr:cNvPr id="56" name="Imagen 55">
          <a:extLst>
            <a:ext uri="{FF2B5EF4-FFF2-40B4-BE49-F238E27FC236}">
              <a16:creationId xmlns:a16="http://schemas.microsoft.com/office/drawing/2014/main" id="{147BFA6E-3CF9-4DEA-BF99-C0D88290974E}"/>
            </a:ext>
          </a:extLst>
        </xdr:cNvPr>
        <xdr:cNvPicPr>
          <a:picLocks noChangeAspect="1"/>
        </xdr:cNvPicPr>
      </xdr:nvPicPr>
      <xdr:blipFill>
        <a:blip xmlns:r="http://schemas.openxmlformats.org/officeDocument/2006/relationships" r:embed="rId55"/>
        <a:stretch>
          <a:fillRect/>
        </a:stretch>
      </xdr:blipFill>
      <xdr:spPr>
        <a:xfrm>
          <a:off x="611078" y="10783855"/>
          <a:ext cx="3450769" cy="2370400"/>
        </a:xfrm>
        <a:prstGeom prst="rect">
          <a:avLst/>
        </a:prstGeom>
      </xdr:spPr>
    </xdr:pic>
    <xdr:clientData/>
  </xdr:twoCellAnchor>
  <xdr:twoCellAnchor editAs="oneCell">
    <xdr:from>
      <xdr:col>7</xdr:col>
      <xdr:colOff>330459</xdr:colOff>
      <xdr:row>57</xdr:row>
      <xdr:rowOff>68034</xdr:rowOff>
    </xdr:from>
    <xdr:to>
      <xdr:col>11</xdr:col>
      <xdr:colOff>186114</xdr:colOff>
      <xdr:row>70</xdr:row>
      <xdr:rowOff>60994</xdr:rowOff>
    </xdr:to>
    <xdr:pic>
      <xdr:nvPicPr>
        <xdr:cNvPr id="57" name="Imagen 56">
          <a:extLst>
            <a:ext uri="{FF2B5EF4-FFF2-40B4-BE49-F238E27FC236}">
              <a16:creationId xmlns:a16="http://schemas.microsoft.com/office/drawing/2014/main" id="{ADAA2569-C173-4576-9FCC-A09A67747898}"/>
            </a:ext>
          </a:extLst>
        </xdr:cNvPr>
        <xdr:cNvPicPr>
          <a:picLocks noChangeAspect="1"/>
        </xdr:cNvPicPr>
      </xdr:nvPicPr>
      <xdr:blipFill>
        <a:blip xmlns:r="http://schemas.openxmlformats.org/officeDocument/2006/relationships" r:embed="rId56"/>
        <a:stretch>
          <a:fillRect/>
        </a:stretch>
      </xdr:blipFill>
      <xdr:spPr>
        <a:xfrm>
          <a:off x="4864359" y="10774134"/>
          <a:ext cx="3444675" cy="2370400"/>
        </a:xfrm>
        <a:prstGeom prst="rect">
          <a:avLst/>
        </a:prstGeom>
      </xdr:spPr>
    </xdr:pic>
    <xdr:clientData/>
  </xdr:twoCellAnchor>
  <xdr:twoCellAnchor editAs="oneCell">
    <xdr:from>
      <xdr:col>1</xdr:col>
      <xdr:colOff>349898</xdr:colOff>
      <xdr:row>265</xdr:row>
      <xdr:rowOff>68036</xdr:rowOff>
    </xdr:from>
    <xdr:to>
      <xdr:col>6</xdr:col>
      <xdr:colOff>212015</xdr:colOff>
      <xdr:row>278</xdr:row>
      <xdr:rowOff>70806</xdr:rowOff>
    </xdr:to>
    <xdr:pic>
      <xdr:nvPicPr>
        <xdr:cNvPr id="58" name="Imagen 57">
          <a:extLst>
            <a:ext uri="{FF2B5EF4-FFF2-40B4-BE49-F238E27FC236}">
              <a16:creationId xmlns:a16="http://schemas.microsoft.com/office/drawing/2014/main" id="{413A051A-1402-4E6E-AF04-48D67800D400}"/>
            </a:ext>
          </a:extLst>
        </xdr:cNvPr>
        <xdr:cNvPicPr>
          <a:picLocks noChangeAspect="1"/>
        </xdr:cNvPicPr>
      </xdr:nvPicPr>
      <xdr:blipFill>
        <a:blip xmlns:r="http://schemas.openxmlformats.org/officeDocument/2006/relationships" r:embed="rId57"/>
        <a:stretch>
          <a:fillRect/>
        </a:stretch>
      </xdr:blipFill>
      <xdr:spPr>
        <a:xfrm>
          <a:off x="601358" y="49209416"/>
          <a:ext cx="3489237" cy="2372590"/>
        </a:xfrm>
        <a:prstGeom prst="rect">
          <a:avLst/>
        </a:prstGeom>
      </xdr:spPr>
    </xdr:pic>
    <xdr:clientData/>
  </xdr:twoCellAnchor>
  <xdr:twoCellAnchor editAs="oneCell">
    <xdr:from>
      <xdr:col>7</xdr:col>
      <xdr:colOff>359618</xdr:colOff>
      <xdr:row>265</xdr:row>
      <xdr:rowOff>48597</xdr:rowOff>
    </xdr:from>
    <xdr:to>
      <xdr:col>11</xdr:col>
      <xdr:colOff>261565</xdr:colOff>
      <xdr:row>278</xdr:row>
      <xdr:rowOff>43747</xdr:rowOff>
    </xdr:to>
    <xdr:pic>
      <xdr:nvPicPr>
        <xdr:cNvPr id="59" name="Imagen 58">
          <a:extLst>
            <a:ext uri="{FF2B5EF4-FFF2-40B4-BE49-F238E27FC236}">
              <a16:creationId xmlns:a16="http://schemas.microsoft.com/office/drawing/2014/main" id="{46477100-98D5-48DE-A3B4-50CF58177391}"/>
            </a:ext>
          </a:extLst>
        </xdr:cNvPr>
        <xdr:cNvPicPr>
          <a:picLocks noChangeAspect="1"/>
        </xdr:cNvPicPr>
      </xdr:nvPicPr>
      <xdr:blipFill>
        <a:blip xmlns:r="http://schemas.openxmlformats.org/officeDocument/2006/relationships" r:embed="rId58"/>
        <a:stretch>
          <a:fillRect/>
        </a:stretch>
      </xdr:blipFill>
      <xdr:spPr>
        <a:xfrm>
          <a:off x="4893518" y="49189977"/>
          <a:ext cx="3490967" cy="2364970"/>
        </a:xfrm>
        <a:prstGeom prst="rect">
          <a:avLst/>
        </a:prstGeom>
      </xdr:spPr>
    </xdr:pic>
    <xdr:clientData/>
  </xdr:twoCellAnchor>
  <xdr:twoCellAnchor editAs="oneCell">
    <xdr:from>
      <xdr:col>7</xdr:col>
      <xdr:colOff>262424</xdr:colOff>
      <xdr:row>281</xdr:row>
      <xdr:rowOff>68036</xdr:rowOff>
    </xdr:from>
    <xdr:to>
      <xdr:col>11</xdr:col>
      <xdr:colOff>126271</xdr:colOff>
      <xdr:row>294</xdr:row>
      <xdr:rowOff>49041</xdr:rowOff>
    </xdr:to>
    <xdr:pic>
      <xdr:nvPicPr>
        <xdr:cNvPr id="60" name="Imagen 59">
          <a:extLst>
            <a:ext uri="{FF2B5EF4-FFF2-40B4-BE49-F238E27FC236}">
              <a16:creationId xmlns:a16="http://schemas.microsoft.com/office/drawing/2014/main" id="{E193299D-74B8-4D20-BAAE-79CDF3C4B72F}"/>
            </a:ext>
          </a:extLst>
        </xdr:cNvPr>
        <xdr:cNvPicPr>
          <a:picLocks noChangeAspect="1"/>
        </xdr:cNvPicPr>
      </xdr:nvPicPr>
      <xdr:blipFill>
        <a:blip xmlns:r="http://schemas.openxmlformats.org/officeDocument/2006/relationships" r:embed="rId59"/>
        <a:stretch>
          <a:fillRect/>
        </a:stretch>
      </xdr:blipFill>
      <xdr:spPr>
        <a:xfrm>
          <a:off x="4796324" y="52127876"/>
          <a:ext cx="3452867" cy="2358445"/>
        </a:xfrm>
        <a:prstGeom prst="rect">
          <a:avLst/>
        </a:prstGeom>
      </xdr:spPr>
    </xdr:pic>
    <xdr:clientData/>
  </xdr:twoCellAnchor>
  <xdr:twoCellAnchor editAs="oneCell">
    <xdr:from>
      <xdr:col>1</xdr:col>
      <xdr:colOff>320740</xdr:colOff>
      <xdr:row>441</xdr:row>
      <xdr:rowOff>77754</xdr:rowOff>
    </xdr:from>
    <xdr:to>
      <xdr:col>6</xdr:col>
      <xdr:colOff>242529</xdr:colOff>
      <xdr:row>454</xdr:row>
      <xdr:rowOff>70713</xdr:rowOff>
    </xdr:to>
    <xdr:pic>
      <xdr:nvPicPr>
        <xdr:cNvPr id="61" name="Imagen 60">
          <a:extLst>
            <a:ext uri="{FF2B5EF4-FFF2-40B4-BE49-F238E27FC236}">
              <a16:creationId xmlns:a16="http://schemas.microsoft.com/office/drawing/2014/main" id="{1D48E3FF-E788-4962-A64A-A29B1FEF40C1}"/>
            </a:ext>
          </a:extLst>
        </xdr:cNvPr>
        <xdr:cNvPicPr>
          <a:picLocks noChangeAspect="1"/>
        </xdr:cNvPicPr>
      </xdr:nvPicPr>
      <xdr:blipFill>
        <a:blip xmlns:r="http://schemas.openxmlformats.org/officeDocument/2006/relationships" r:embed="rId60"/>
        <a:stretch>
          <a:fillRect/>
        </a:stretch>
      </xdr:blipFill>
      <xdr:spPr>
        <a:xfrm>
          <a:off x="572200" y="81581274"/>
          <a:ext cx="3548909" cy="2370399"/>
        </a:xfrm>
        <a:prstGeom prst="rect">
          <a:avLst/>
        </a:prstGeom>
      </xdr:spPr>
    </xdr:pic>
    <xdr:clientData/>
  </xdr:twoCellAnchor>
  <xdr:twoCellAnchor editAs="oneCell">
    <xdr:from>
      <xdr:col>7</xdr:col>
      <xdr:colOff>281862</xdr:colOff>
      <xdr:row>441</xdr:row>
      <xdr:rowOff>97193</xdr:rowOff>
    </xdr:from>
    <xdr:to>
      <xdr:col>11</xdr:col>
      <xdr:colOff>217075</xdr:colOff>
      <xdr:row>454</xdr:row>
      <xdr:rowOff>90152</xdr:rowOff>
    </xdr:to>
    <xdr:pic>
      <xdr:nvPicPr>
        <xdr:cNvPr id="62" name="Imagen 61">
          <a:extLst>
            <a:ext uri="{FF2B5EF4-FFF2-40B4-BE49-F238E27FC236}">
              <a16:creationId xmlns:a16="http://schemas.microsoft.com/office/drawing/2014/main" id="{EED8EB33-99ED-4A93-8186-4CFC84DAC777}"/>
            </a:ext>
          </a:extLst>
        </xdr:cNvPr>
        <xdr:cNvPicPr>
          <a:picLocks noChangeAspect="1"/>
        </xdr:cNvPicPr>
      </xdr:nvPicPr>
      <xdr:blipFill>
        <a:blip xmlns:r="http://schemas.openxmlformats.org/officeDocument/2006/relationships" r:embed="rId61"/>
        <a:stretch>
          <a:fillRect/>
        </a:stretch>
      </xdr:blipFill>
      <xdr:spPr>
        <a:xfrm>
          <a:off x="4815762" y="81600713"/>
          <a:ext cx="3524233" cy="2370399"/>
        </a:xfrm>
        <a:prstGeom prst="rect">
          <a:avLst/>
        </a:prstGeom>
      </xdr:spPr>
    </xdr:pic>
    <xdr:clientData/>
  </xdr:twoCellAnchor>
  <xdr:twoCellAnchor editAs="oneCell">
    <xdr:from>
      <xdr:col>1</xdr:col>
      <xdr:colOff>417933</xdr:colOff>
      <xdr:row>458</xdr:row>
      <xdr:rowOff>68036</xdr:rowOff>
    </xdr:from>
    <xdr:to>
      <xdr:col>6</xdr:col>
      <xdr:colOff>259515</xdr:colOff>
      <xdr:row>471</xdr:row>
      <xdr:rowOff>60995</xdr:rowOff>
    </xdr:to>
    <xdr:pic>
      <xdr:nvPicPr>
        <xdr:cNvPr id="63" name="Imagen 62">
          <a:extLst>
            <a:ext uri="{FF2B5EF4-FFF2-40B4-BE49-F238E27FC236}">
              <a16:creationId xmlns:a16="http://schemas.microsoft.com/office/drawing/2014/main" id="{C74118D4-C8A7-445D-93E5-6E82DA5E7979}"/>
            </a:ext>
          </a:extLst>
        </xdr:cNvPr>
        <xdr:cNvPicPr>
          <a:picLocks noChangeAspect="1"/>
        </xdr:cNvPicPr>
      </xdr:nvPicPr>
      <xdr:blipFill>
        <a:blip xmlns:r="http://schemas.openxmlformats.org/officeDocument/2006/relationships" r:embed="rId62"/>
        <a:stretch>
          <a:fillRect/>
        </a:stretch>
      </xdr:blipFill>
      <xdr:spPr>
        <a:xfrm>
          <a:off x="669393" y="84817676"/>
          <a:ext cx="3468702" cy="2370399"/>
        </a:xfrm>
        <a:prstGeom prst="rect">
          <a:avLst/>
        </a:prstGeom>
      </xdr:spPr>
    </xdr:pic>
    <xdr:clientData/>
  </xdr:twoCellAnchor>
  <xdr:twoCellAnchor editAs="oneCell">
    <xdr:from>
      <xdr:col>7</xdr:col>
      <xdr:colOff>427653</xdr:colOff>
      <xdr:row>458</xdr:row>
      <xdr:rowOff>87474</xdr:rowOff>
    </xdr:from>
    <xdr:to>
      <xdr:col>11</xdr:col>
      <xdr:colOff>308113</xdr:colOff>
      <xdr:row>471</xdr:row>
      <xdr:rowOff>80433</xdr:rowOff>
    </xdr:to>
    <xdr:pic>
      <xdr:nvPicPr>
        <xdr:cNvPr id="64" name="Imagen 63">
          <a:extLst>
            <a:ext uri="{FF2B5EF4-FFF2-40B4-BE49-F238E27FC236}">
              <a16:creationId xmlns:a16="http://schemas.microsoft.com/office/drawing/2014/main" id="{E6E0C97B-62DF-4D39-9832-99664082FCAB}"/>
            </a:ext>
          </a:extLst>
        </xdr:cNvPr>
        <xdr:cNvPicPr>
          <a:picLocks noChangeAspect="1"/>
        </xdr:cNvPicPr>
      </xdr:nvPicPr>
      <xdr:blipFill>
        <a:blip xmlns:r="http://schemas.openxmlformats.org/officeDocument/2006/relationships" r:embed="rId63"/>
        <a:stretch>
          <a:fillRect/>
        </a:stretch>
      </xdr:blipFill>
      <xdr:spPr>
        <a:xfrm>
          <a:off x="4961553" y="84837114"/>
          <a:ext cx="3469480" cy="2370399"/>
        </a:xfrm>
        <a:prstGeom prst="rect">
          <a:avLst/>
        </a:prstGeom>
      </xdr:spPr>
    </xdr:pic>
    <xdr:clientData/>
  </xdr:twoCellAnchor>
  <xdr:twoCellAnchor editAs="oneCell">
    <xdr:from>
      <xdr:col>1</xdr:col>
      <xdr:colOff>340179</xdr:colOff>
      <xdr:row>474</xdr:row>
      <xdr:rowOff>58316</xdr:rowOff>
    </xdr:from>
    <xdr:to>
      <xdr:col>6</xdr:col>
      <xdr:colOff>178914</xdr:colOff>
      <xdr:row>487</xdr:row>
      <xdr:rowOff>51275</xdr:rowOff>
    </xdr:to>
    <xdr:pic>
      <xdr:nvPicPr>
        <xdr:cNvPr id="65" name="Imagen 64">
          <a:extLst>
            <a:ext uri="{FF2B5EF4-FFF2-40B4-BE49-F238E27FC236}">
              <a16:creationId xmlns:a16="http://schemas.microsoft.com/office/drawing/2014/main" id="{2032BF4D-1588-43FA-A612-FADD73647D0D}"/>
            </a:ext>
          </a:extLst>
        </xdr:cNvPr>
        <xdr:cNvPicPr>
          <a:picLocks noChangeAspect="1"/>
        </xdr:cNvPicPr>
      </xdr:nvPicPr>
      <xdr:blipFill>
        <a:blip xmlns:r="http://schemas.openxmlformats.org/officeDocument/2006/relationships" r:embed="rId64"/>
        <a:stretch>
          <a:fillRect/>
        </a:stretch>
      </xdr:blipFill>
      <xdr:spPr>
        <a:xfrm>
          <a:off x="591639" y="87734036"/>
          <a:ext cx="3465855" cy="2370399"/>
        </a:xfrm>
        <a:prstGeom prst="rect">
          <a:avLst/>
        </a:prstGeom>
      </xdr:spPr>
    </xdr:pic>
    <xdr:clientData/>
  </xdr:twoCellAnchor>
  <xdr:twoCellAnchor editAs="oneCell">
    <xdr:from>
      <xdr:col>8</xdr:col>
      <xdr:colOff>174950</xdr:colOff>
      <xdr:row>474</xdr:row>
      <xdr:rowOff>126352</xdr:rowOff>
    </xdr:from>
    <xdr:to>
      <xdr:col>10</xdr:col>
      <xdr:colOff>280868</xdr:colOff>
      <xdr:row>487</xdr:row>
      <xdr:rowOff>119311</xdr:rowOff>
    </xdr:to>
    <xdr:pic>
      <xdr:nvPicPr>
        <xdr:cNvPr id="66" name="Imagen 65">
          <a:extLst>
            <a:ext uri="{FF2B5EF4-FFF2-40B4-BE49-F238E27FC236}">
              <a16:creationId xmlns:a16="http://schemas.microsoft.com/office/drawing/2014/main" id="{A7CF0378-B884-4E15-A6DF-A767FD82A138}"/>
            </a:ext>
          </a:extLst>
        </xdr:cNvPr>
        <xdr:cNvPicPr>
          <a:picLocks noChangeAspect="1"/>
        </xdr:cNvPicPr>
      </xdr:nvPicPr>
      <xdr:blipFill>
        <a:blip xmlns:r="http://schemas.openxmlformats.org/officeDocument/2006/relationships" r:embed="rId65"/>
        <a:stretch>
          <a:fillRect/>
        </a:stretch>
      </xdr:blipFill>
      <xdr:spPr>
        <a:xfrm>
          <a:off x="5531810" y="87802072"/>
          <a:ext cx="1949958" cy="2370399"/>
        </a:xfrm>
        <a:prstGeom prst="rect">
          <a:avLst/>
        </a:prstGeom>
      </xdr:spPr>
    </xdr:pic>
    <xdr:clientData/>
  </xdr:twoCellAnchor>
  <xdr:twoCellAnchor editAs="oneCell">
    <xdr:from>
      <xdr:col>1</xdr:col>
      <xdr:colOff>369337</xdr:colOff>
      <xdr:row>506</xdr:row>
      <xdr:rowOff>106914</xdr:rowOff>
    </xdr:from>
    <xdr:to>
      <xdr:col>6</xdr:col>
      <xdr:colOff>210919</xdr:colOff>
      <xdr:row>519</xdr:row>
      <xdr:rowOff>99874</xdr:rowOff>
    </xdr:to>
    <xdr:pic>
      <xdr:nvPicPr>
        <xdr:cNvPr id="67" name="Imagen 66">
          <a:extLst>
            <a:ext uri="{FF2B5EF4-FFF2-40B4-BE49-F238E27FC236}">
              <a16:creationId xmlns:a16="http://schemas.microsoft.com/office/drawing/2014/main" id="{D18DB723-27CC-4299-84BB-4E5A79C0F87C}"/>
            </a:ext>
          </a:extLst>
        </xdr:cNvPr>
        <xdr:cNvPicPr>
          <a:picLocks noChangeAspect="1"/>
        </xdr:cNvPicPr>
      </xdr:nvPicPr>
      <xdr:blipFill>
        <a:blip xmlns:r="http://schemas.openxmlformats.org/officeDocument/2006/relationships" r:embed="rId66"/>
        <a:stretch>
          <a:fillRect/>
        </a:stretch>
      </xdr:blipFill>
      <xdr:spPr>
        <a:xfrm>
          <a:off x="620797" y="93741474"/>
          <a:ext cx="3468702" cy="2370400"/>
        </a:xfrm>
        <a:prstGeom prst="rect">
          <a:avLst/>
        </a:prstGeom>
      </xdr:spPr>
    </xdr:pic>
    <xdr:clientData/>
  </xdr:twoCellAnchor>
  <xdr:twoCellAnchor editAs="oneCell">
    <xdr:from>
      <xdr:col>7</xdr:col>
      <xdr:colOff>437372</xdr:colOff>
      <xdr:row>506</xdr:row>
      <xdr:rowOff>97194</xdr:rowOff>
    </xdr:from>
    <xdr:to>
      <xdr:col>11</xdr:col>
      <xdr:colOff>317832</xdr:colOff>
      <xdr:row>519</xdr:row>
      <xdr:rowOff>90154</xdr:rowOff>
    </xdr:to>
    <xdr:pic>
      <xdr:nvPicPr>
        <xdr:cNvPr id="68" name="Imagen 67">
          <a:extLst>
            <a:ext uri="{FF2B5EF4-FFF2-40B4-BE49-F238E27FC236}">
              <a16:creationId xmlns:a16="http://schemas.microsoft.com/office/drawing/2014/main" id="{0406B389-A45C-4266-9BAD-107EB83ECFFB}"/>
            </a:ext>
          </a:extLst>
        </xdr:cNvPr>
        <xdr:cNvPicPr>
          <a:picLocks noChangeAspect="1"/>
        </xdr:cNvPicPr>
      </xdr:nvPicPr>
      <xdr:blipFill>
        <a:blip xmlns:r="http://schemas.openxmlformats.org/officeDocument/2006/relationships" r:embed="rId67"/>
        <a:stretch>
          <a:fillRect/>
        </a:stretch>
      </xdr:blipFill>
      <xdr:spPr>
        <a:xfrm>
          <a:off x="4971272" y="93731754"/>
          <a:ext cx="3469480" cy="2370400"/>
        </a:xfrm>
        <a:prstGeom prst="rect">
          <a:avLst/>
        </a:prstGeom>
      </xdr:spPr>
    </xdr:pic>
    <xdr:clientData/>
  </xdr:twoCellAnchor>
  <xdr:twoCellAnchor editAs="oneCell">
    <xdr:from>
      <xdr:col>1</xdr:col>
      <xdr:colOff>379056</xdr:colOff>
      <xdr:row>522</xdr:row>
      <xdr:rowOff>58317</xdr:rowOff>
    </xdr:from>
    <xdr:to>
      <xdr:col>6</xdr:col>
      <xdr:colOff>220638</xdr:colOff>
      <xdr:row>535</xdr:row>
      <xdr:rowOff>51277</xdr:rowOff>
    </xdr:to>
    <xdr:pic>
      <xdr:nvPicPr>
        <xdr:cNvPr id="69" name="Imagen 68">
          <a:extLst>
            <a:ext uri="{FF2B5EF4-FFF2-40B4-BE49-F238E27FC236}">
              <a16:creationId xmlns:a16="http://schemas.microsoft.com/office/drawing/2014/main" id="{C5E3AE74-DE0E-48EE-9D39-DA68261EE797}"/>
            </a:ext>
          </a:extLst>
        </xdr:cNvPr>
        <xdr:cNvPicPr>
          <a:picLocks noChangeAspect="1"/>
        </xdr:cNvPicPr>
      </xdr:nvPicPr>
      <xdr:blipFill>
        <a:blip xmlns:r="http://schemas.openxmlformats.org/officeDocument/2006/relationships" r:embed="rId68"/>
        <a:stretch>
          <a:fillRect/>
        </a:stretch>
      </xdr:blipFill>
      <xdr:spPr>
        <a:xfrm>
          <a:off x="630516" y="96618957"/>
          <a:ext cx="3468702" cy="2370400"/>
        </a:xfrm>
        <a:prstGeom prst="rect">
          <a:avLst/>
        </a:prstGeom>
      </xdr:spPr>
    </xdr:pic>
    <xdr:clientData/>
  </xdr:twoCellAnchor>
  <xdr:twoCellAnchor editAs="oneCell">
    <xdr:from>
      <xdr:col>7</xdr:col>
      <xdr:colOff>447092</xdr:colOff>
      <xdr:row>522</xdr:row>
      <xdr:rowOff>126352</xdr:rowOff>
    </xdr:from>
    <xdr:to>
      <xdr:col>11</xdr:col>
      <xdr:colOff>327552</xdr:colOff>
      <xdr:row>535</xdr:row>
      <xdr:rowOff>119312</xdr:rowOff>
    </xdr:to>
    <xdr:pic>
      <xdr:nvPicPr>
        <xdr:cNvPr id="70" name="Imagen 69">
          <a:extLst>
            <a:ext uri="{FF2B5EF4-FFF2-40B4-BE49-F238E27FC236}">
              <a16:creationId xmlns:a16="http://schemas.microsoft.com/office/drawing/2014/main" id="{94C6BBFA-7041-429A-A374-339111932A34}"/>
            </a:ext>
          </a:extLst>
        </xdr:cNvPr>
        <xdr:cNvPicPr>
          <a:picLocks noChangeAspect="1"/>
        </xdr:cNvPicPr>
      </xdr:nvPicPr>
      <xdr:blipFill>
        <a:blip xmlns:r="http://schemas.openxmlformats.org/officeDocument/2006/relationships" r:embed="rId69"/>
        <a:stretch>
          <a:fillRect/>
        </a:stretch>
      </xdr:blipFill>
      <xdr:spPr>
        <a:xfrm>
          <a:off x="4980992" y="96686992"/>
          <a:ext cx="3469480" cy="2370400"/>
        </a:xfrm>
        <a:prstGeom prst="rect">
          <a:avLst/>
        </a:prstGeom>
      </xdr:spPr>
    </xdr:pic>
    <xdr:clientData/>
  </xdr:twoCellAnchor>
  <xdr:twoCellAnchor editAs="oneCell">
    <xdr:from>
      <xdr:col>1</xdr:col>
      <xdr:colOff>408214</xdr:colOff>
      <xdr:row>651</xdr:row>
      <xdr:rowOff>48597</xdr:rowOff>
    </xdr:from>
    <xdr:to>
      <xdr:col>6</xdr:col>
      <xdr:colOff>249796</xdr:colOff>
      <xdr:row>664</xdr:row>
      <xdr:rowOff>41557</xdr:rowOff>
    </xdr:to>
    <xdr:pic>
      <xdr:nvPicPr>
        <xdr:cNvPr id="71" name="Imagen 70">
          <a:extLst>
            <a:ext uri="{FF2B5EF4-FFF2-40B4-BE49-F238E27FC236}">
              <a16:creationId xmlns:a16="http://schemas.microsoft.com/office/drawing/2014/main" id="{66E6F31E-450D-4805-9E9C-8A1BFDBAA43E}"/>
            </a:ext>
          </a:extLst>
        </xdr:cNvPr>
        <xdr:cNvPicPr>
          <a:picLocks noChangeAspect="1"/>
        </xdr:cNvPicPr>
      </xdr:nvPicPr>
      <xdr:blipFill>
        <a:blip xmlns:r="http://schemas.openxmlformats.org/officeDocument/2006/relationships" r:embed="rId70"/>
        <a:stretch>
          <a:fillRect/>
        </a:stretch>
      </xdr:blipFill>
      <xdr:spPr>
        <a:xfrm>
          <a:off x="659674" y="117648057"/>
          <a:ext cx="3468702" cy="2370400"/>
        </a:xfrm>
        <a:prstGeom prst="rect">
          <a:avLst/>
        </a:prstGeom>
      </xdr:spPr>
    </xdr:pic>
    <xdr:clientData/>
  </xdr:twoCellAnchor>
  <xdr:twoCellAnchor editAs="oneCell">
    <xdr:from>
      <xdr:col>7</xdr:col>
      <xdr:colOff>408214</xdr:colOff>
      <xdr:row>651</xdr:row>
      <xdr:rowOff>58316</xdr:rowOff>
    </xdr:from>
    <xdr:to>
      <xdr:col>11</xdr:col>
      <xdr:colOff>288674</xdr:colOff>
      <xdr:row>664</xdr:row>
      <xdr:rowOff>51276</xdr:rowOff>
    </xdr:to>
    <xdr:pic>
      <xdr:nvPicPr>
        <xdr:cNvPr id="72" name="Imagen 71">
          <a:extLst>
            <a:ext uri="{FF2B5EF4-FFF2-40B4-BE49-F238E27FC236}">
              <a16:creationId xmlns:a16="http://schemas.microsoft.com/office/drawing/2014/main" id="{CEE10658-0FE8-4203-B204-1470226CE55C}"/>
            </a:ext>
          </a:extLst>
        </xdr:cNvPr>
        <xdr:cNvPicPr>
          <a:picLocks noChangeAspect="1"/>
        </xdr:cNvPicPr>
      </xdr:nvPicPr>
      <xdr:blipFill>
        <a:blip xmlns:r="http://schemas.openxmlformats.org/officeDocument/2006/relationships" r:embed="rId71"/>
        <a:stretch>
          <a:fillRect/>
        </a:stretch>
      </xdr:blipFill>
      <xdr:spPr>
        <a:xfrm>
          <a:off x="4942114" y="117657776"/>
          <a:ext cx="3469480" cy="2370400"/>
        </a:xfrm>
        <a:prstGeom prst="rect">
          <a:avLst/>
        </a:prstGeom>
      </xdr:spPr>
    </xdr:pic>
    <xdr:clientData/>
  </xdr:twoCellAnchor>
  <xdr:twoCellAnchor editAs="oneCell">
    <xdr:from>
      <xdr:col>1</xdr:col>
      <xdr:colOff>408216</xdr:colOff>
      <xdr:row>153</xdr:row>
      <xdr:rowOff>29158</xdr:rowOff>
    </xdr:from>
    <xdr:to>
      <xdr:col>6</xdr:col>
      <xdr:colOff>251887</xdr:colOff>
      <xdr:row>166</xdr:row>
      <xdr:rowOff>22117</xdr:rowOff>
    </xdr:to>
    <xdr:pic>
      <xdr:nvPicPr>
        <xdr:cNvPr id="73" name="Imagen 72">
          <a:extLst>
            <a:ext uri="{FF2B5EF4-FFF2-40B4-BE49-F238E27FC236}">
              <a16:creationId xmlns:a16="http://schemas.microsoft.com/office/drawing/2014/main" id="{6DC8E33F-B1F7-4EA0-AC2A-B561B59BC106}"/>
            </a:ext>
          </a:extLst>
        </xdr:cNvPr>
        <xdr:cNvPicPr>
          <a:picLocks noChangeAspect="1"/>
        </xdr:cNvPicPr>
      </xdr:nvPicPr>
      <xdr:blipFill>
        <a:blip xmlns:r="http://schemas.openxmlformats.org/officeDocument/2006/relationships" r:embed="rId72"/>
        <a:stretch>
          <a:fillRect/>
        </a:stretch>
      </xdr:blipFill>
      <xdr:spPr>
        <a:xfrm>
          <a:off x="659676" y="28497478"/>
          <a:ext cx="3470791" cy="2370399"/>
        </a:xfrm>
        <a:prstGeom prst="rect">
          <a:avLst/>
        </a:prstGeom>
      </xdr:spPr>
    </xdr:pic>
    <xdr:clientData/>
  </xdr:twoCellAnchor>
  <xdr:twoCellAnchor editAs="oneCell">
    <xdr:from>
      <xdr:col>7</xdr:col>
      <xdr:colOff>301302</xdr:colOff>
      <xdr:row>153</xdr:row>
      <xdr:rowOff>77755</xdr:rowOff>
    </xdr:from>
    <xdr:to>
      <xdr:col>11</xdr:col>
      <xdr:colOff>172339</xdr:colOff>
      <xdr:row>166</xdr:row>
      <xdr:rowOff>70714</xdr:rowOff>
    </xdr:to>
    <xdr:pic>
      <xdr:nvPicPr>
        <xdr:cNvPr id="74" name="Imagen 73">
          <a:extLst>
            <a:ext uri="{FF2B5EF4-FFF2-40B4-BE49-F238E27FC236}">
              <a16:creationId xmlns:a16="http://schemas.microsoft.com/office/drawing/2014/main" id="{537C80F6-4A8B-4E08-A56B-61986D532F7B}"/>
            </a:ext>
          </a:extLst>
        </xdr:cNvPr>
        <xdr:cNvPicPr>
          <a:picLocks noChangeAspect="1"/>
        </xdr:cNvPicPr>
      </xdr:nvPicPr>
      <xdr:blipFill>
        <a:blip xmlns:r="http://schemas.openxmlformats.org/officeDocument/2006/relationships" r:embed="rId73"/>
        <a:stretch>
          <a:fillRect/>
        </a:stretch>
      </xdr:blipFill>
      <xdr:spPr>
        <a:xfrm>
          <a:off x="4835202" y="28546075"/>
          <a:ext cx="3460057" cy="2370399"/>
        </a:xfrm>
        <a:prstGeom prst="rect">
          <a:avLst/>
        </a:prstGeom>
      </xdr:spPr>
    </xdr:pic>
    <xdr:clientData/>
  </xdr:twoCellAnchor>
  <xdr:twoCellAnchor editAs="oneCell">
    <xdr:from>
      <xdr:col>1</xdr:col>
      <xdr:colOff>427654</xdr:colOff>
      <xdr:row>169</xdr:row>
      <xdr:rowOff>68035</xdr:rowOff>
    </xdr:from>
    <xdr:to>
      <xdr:col>6</xdr:col>
      <xdr:colOff>264220</xdr:colOff>
      <xdr:row>182</xdr:row>
      <xdr:rowOff>60995</xdr:rowOff>
    </xdr:to>
    <xdr:pic>
      <xdr:nvPicPr>
        <xdr:cNvPr id="75" name="Imagen 74">
          <a:extLst>
            <a:ext uri="{FF2B5EF4-FFF2-40B4-BE49-F238E27FC236}">
              <a16:creationId xmlns:a16="http://schemas.microsoft.com/office/drawing/2014/main" id="{1FB52A4B-7277-43D7-836E-B35EF716BF5E}"/>
            </a:ext>
          </a:extLst>
        </xdr:cNvPr>
        <xdr:cNvPicPr>
          <a:picLocks noChangeAspect="1"/>
        </xdr:cNvPicPr>
      </xdr:nvPicPr>
      <xdr:blipFill>
        <a:blip xmlns:r="http://schemas.openxmlformats.org/officeDocument/2006/relationships" r:embed="rId74"/>
        <a:stretch>
          <a:fillRect/>
        </a:stretch>
      </xdr:blipFill>
      <xdr:spPr>
        <a:xfrm>
          <a:off x="679114" y="31470055"/>
          <a:ext cx="3463686" cy="2370400"/>
        </a:xfrm>
        <a:prstGeom prst="rect">
          <a:avLst/>
        </a:prstGeom>
      </xdr:spPr>
    </xdr:pic>
    <xdr:clientData/>
  </xdr:twoCellAnchor>
  <xdr:twoCellAnchor editAs="oneCell">
    <xdr:from>
      <xdr:col>7</xdr:col>
      <xdr:colOff>349898</xdr:colOff>
      <xdr:row>169</xdr:row>
      <xdr:rowOff>77755</xdr:rowOff>
    </xdr:from>
    <xdr:to>
      <xdr:col>11</xdr:col>
      <xdr:colOff>218878</xdr:colOff>
      <xdr:row>182</xdr:row>
      <xdr:rowOff>70715</xdr:rowOff>
    </xdr:to>
    <xdr:pic>
      <xdr:nvPicPr>
        <xdr:cNvPr id="76" name="Imagen 75">
          <a:extLst>
            <a:ext uri="{FF2B5EF4-FFF2-40B4-BE49-F238E27FC236}">
              <a16:creationId xmlns:a16="http://schemas.microsoft.com/office/drawing/2014/main" id="{1C6522F8-951F-4432-8413-4481B9D9CC0B}"/>
            </a:ext>
          </a:extLst>
        </xdr:cNvPr>
        <xdr:cNvPicPr>
          <a:picLocks noChangeAspect="1"/>
        </xdr:cNvPicPr>
      </xdr:nvPicPr>
      <xdr:blipFill>
        <a:blip xmlns:r="http://schemas.openxmlformats.org/officeDocument/2006/relationships" r:embed="rId75"/>
        <a:stretch>
          <a:fillRect/>
        </a:stretch>
      </xdr:blipFill>
      <xdr:spPr>
        <a:xfrm>
          <a:off x="4883798" y="31479775"/>
          <a:ext cx="3458000" cy="2370400"/>
        </a:xfrm>
        <a:prstGeom prst="rect">
          <a:avLst/>
        </a:prstGeom>
      </xdr:spPr>
    </xdr:pic>
    <xdr:clientData/>
  </xdr:twoCellAnchor>
  <xdr:twoCellAnchor editAs="oneCell">
    <xdr:from>
      <xdr:col>1</xdr:col>
      <xdr:colOff>340179</xdr:colOff>
      <xdr:row>185</xdr:row>
      <xdr:rowOff>116633</xdr:rowOff>
    </xdr:from>
    <xdr:to>
      <xdr:col>6</xdr:col>
      <xdr:colOff>186605</xdr:colOff>
      <xdr:row>198</xdr:row>
      <xdr:rowOff>109593</xdr:rowOff>
    </xdr:to>
    <xdr:pic>
      <xdr:nvPicPr>
        <xdr:cNvPr id="77" name="Imagen 76">
          <a:extLst>
            <a:ext uri="{FF2B5EF4-FFF2-40B4-BE49-F238E27FC236}">
              <a16:creationId xmlns:a16="http://schemas.microsoft.com/office/drawing/2014/main" id="{B5FA7B69-4BF8-4EF7-8777-2C1734B21F38}"/>
            </a:ext>
          </a:extLst>
        </xdr:cNvPr>
        <xdr:cNvPicPr>
          <a:picLocks noChangeAspect="1"/>
        </xdr:cNvPicPr>
      </xdr:nvPicPr>
      <xdr:blipFill>
        <a:blip xmlns:r="http://schemas.openxmlformats.org/officeDocument/2006/relationships" r:embed="rId76"/>
        <a:stretch>
          <a:fillRect/>
        </a:stretch>
      </xdr:blipFill>
      <xdr:spPr>
        <a:xfrm>
          <a:off x="591639" y="34452353"/>
          <a:ext cx="3473546" cy="2370400"/>
        </a:xfrm>
        <a:prstGeom prst="rect">
          <a:avLst/>
        </a:prstGeom>
      </xdr:spPr>
    </xdr:pic>
    <xdr:clientData/>
  </xdr:twoCellAnchor>
  <xdr:twoCellAnchor editAs="oneCell">
    <xdr:from>
      <xdr:col>7</xdr:col>
      <xdr:colOff>233265</xdr:colOff>
      <xdr:row>185</xdr:row>
      <xdr:rowOff>68036</xdr:rowOff>
    </xdr:from>
    <xdr:to>
      <xdr:col>11</xdr:col>
      <xdr:colOff>116858</xdr:colOff>
      <xdr:row>198</xdr:row>
      <xdr:rowOff>60996</xdr:rowOff>
    </xdr:to>
    <xdr:pic>
      <xdr:nvPicPr>
        <xdr:cNvPr id="78" name="Imagen 77">
          <a:extLst>
            <a:ext uri="{FF2B5EF4-FFF2-40B4-BE49-F238E27FC236}">
              <a16:creationId xmlns:a16="http://schemas.microsoft.com/office/drawing/2014/main" id="{9DDF4EC1-B27A-4EE9-834A-99EC33161065}"/>
            </a:ext>
          </a:extLst>
        </xdr:cNvPr>
        <xdr:cNvPicPr>
          <a:picLocks noChangeAspect="1"/>
        </xdr:cNvPicPr>
      </xdr:nvPicPr>
      <xdr:blipFill>
        <a:blip xmlns:r="http://schemas.openxmlformats.org/officeDocument/2006/relationships" r:embed="rId77"/>
        <a:stretch>
          <a:fillRect/>
        </a:stretch>
      </xdr:blipFill>
      <xdr:spPr>
        <a:xfrm>
          <a:off x="4767165" y="34403756"/>
          <a:ext cx="3472613" cy="2370400"/>
        </a:xfrm>
        <a:prstGeom prst="rect">
          <a:avLst/>
        </a:prstGeom>
      </xdr:spPr>
    </xdr:pic>
    <xdr:clientData/>
  </xdr:twoCellAnchor>
  <xdr:twoCellAnchor editAs="oneCell">
    <xdr:from>
      <xdr:col>1</xdr:col>
      <xdr:colOff>379057</xdr:colOff>
      <xdr:row>217</xdr:row>
      <xdr:rowOff>77756</xdr:rowOff>
    </xdr:from>
    <xdr:to>
      <xdr:col>6</xdr:col>
      <xdr:colOff>405084</xdr:colOff>
      <xdr:row>230</xdr:row>
      <xdr:rowOff>70715</xdr:rowOff>
    </xdr:to>
    <xdr:pic>
      <xdr:nvPicPr>
        <xdr:cNvPr id="79" name="Imagen 78">
          <a:extLst>
            <a:ext uri="{FF2B5EF4-FFF2-40B4-BE49-F238E27FC236}">
              <a16:creationId xmlns:a16="http://schemas.microsoft.com/office/drawing/2014/main" id="{85024124-B933-4853-A329-1D094C8D7362}"/>
            </a:ext>
          </a:extLst>
        </xdr:cNvPr>
        <xdr:cNvPicPr>
          <a:picLocks noChangeAspect="1"/>
        </xdr:cNvPicPr>
      </xdr:nvPicPr>
      <xdr:blipFill>
        <a:blip xmlns:r="http://schemas.openxmlformats.org/officeDocument/2006/relationships" r:embed="rId78"/>
        <a:stretch>
          <a:fillRect/>
        </a:stretch>
      </xdr:blipFill>
      <xdr:spPr>
        <a:xfrm>
          <a:off x="630517" y="40273256"/>
          <a:ext cx="3653147" cy="2370399"/>
        </a:xfrm>
        <a:prstGeom prst="rect">
          <a:avLst/>
        </a:prstGeom>
      </xdr:spPr>
    </xdr:pic>
    <xdr:clientData/>
  </xdr:twoCellAnchor>
  <xdr:twoCellAnchor editAs="oneCell">
    <xdr:from>
      <xdr:col>7</xdr:col>
      <xdr:colOff>359618</xdr:colOff>
      <xdr:row>217</xdr:row>
      <xdr:rowOff>87474</xdr:rowOff>
    </xdr:from>
    <xdr:to>
      <xdr:col>11</xdr:col>
      <xdr:colOff>309957</xdr:colOff>
      <xdr:row>230</xdr:row>
      <xdr:rowOff>129985</xdr:rowOff>
    </xdr:to>
    <xdr:pic>
      <xdr:nvPicPr>
        <xdr:cNvPr id="80" name="Imagen 79">
          <a:extLst>
            <a:ext uri="{FF2B5EF4-FFF2-40B4-BE49-F238E27FC236}">
              <a16:creationId xmlns:a16="http://schemas.microsoft.com/office/drawing/2014/main" id="{B6550B69-F5E0-49AC-98D3-76C71DAD8821}"/>
            </a:ext>
          </a:extLst>
        </xdr:cNvPr>
        <xdr:cNvPicPr>
          <a:picLocks noChangeAspect="1"/>
        </xdr:cNvPicPr>
      </xdr:nvPicPr>
      <xdr:blipFill>
        <a:blip xmlns:r="http://schemas.openxmlformats.org/officeDocument/2006/relationships" r:embed="rId79"/>
        <a:stretch>
          <a:fillRect/>
        </a:stretch>
      </xdr:blipFill>
      <xdr:spPr>
        <a:xfrm>
          <a:off x="4893518" y="40282974"/>
          <a:ext cx="3539359" cy="2419951"/>
        </a:xfrm>
        <a:prstGeom prst="rect">
          <a:avLst/>
        </a:prstGeom>
      </xdr:spPr>
    </xdr:pic>
    <xdr:clientData/>
  </xdr:twoCellAnchor>
  <xdr:twoCellAnchor editAs="oneCell">
    <xdr:from>
      <xdr:col>1</xdr:col>
      <xdr:colOff>408215</xdr:colOff>
      <xdr:row>233</xdr:row>
      <xdr:rowOff>87475</xdr:rowOff>
    </xdr:from>
    <xdr:to>
      <xdr:col>6</xdr:col>
      <xdr:colOff>233267</xdr:colOff>
      <xdr:row>246</xdr:row>
      <xdr:rowOff>80434</xdr:rowOff>
    </xdr:to>
    <xdr:pic>
      <xdr:nvPicPr>
        <xdr:cNvPr id="81" name="Imagen 80">
          <a:extLst>
            <a:ext uri="{FF2B5EF4-FFF2-40B4-BE49-F238E27FC236}">
              <a16:creationId xmlns:a16="http://schemas.microsoft.com/office/drawing/2014/main" id="{2D4B149D-1325-4A17-A578-F9276A216947}"/>
            </a:ext>
          </a:extLst>
        </xdr:cNvPr>
        <xdr:cNvPicPr>
          <a:picLocks noChangeAspect="1"/>
        </xdr:cNvPicPr>
      </xdr:nvPicPr>
      <xdr:blipFill>
        <a:blip xmlns:r="http://schemas.openxmlformats.org/officeDocument/2006/relationships" r:embed="rId80"/>
        <a:stretch>
          <a:fillRect/>
        </a:stretch>
      </xdr:blipFill>
      <xdr:spPr>
        <a:xfrm>
          <a:off x="659675" y="43209055"/>
          <a:ext cx="3452172" cy="2370399"/>
        </a:xfrm>
        <a:prstGeom prst="rect">
          <a:avLst/>
        </a:prstGeom>
      </xdr:spPr>
    </xdr:pic>
    <xdr:clientData/>
  </xdr:twoCellAnchor>
  <xdr:twoCellAnchor editAs="oneCell">
    <xdr:from>
      <xdr:col>7</xdr:col>
      <xdr:colOff>320739</xdr:colOff>
      <xdr:row>233</xdr:row>
      <xdr:rowOff>58316</xdr:rowOff>
    </xdr:from>
    <xdr:to>
      <xdr:col>11</xdr:col>
      <xdr:colOff>296283</xdr:colOff>
      <xdr:row>246</xdr:row>
      <xdr:rowOff>138487</xdr:rowOff>
    </xdr:to>
    <xdr:pic>
      <xdr:nvPicPr>
        <xdr:cNvPr id="82" name="Imagen 81">
          <a:extLst>
            <a:ext uri="{FF2B5EF4-FFF2-40B4-BE49-F238E27FC236}">
              <a16:creationId xmlns:a16="http://schemas.microsoft.com/office/drawing/2014/main" id="{14574696-E418-4C94-8B35-6231C7186AB4}"/>
            </a:ext>
          </a:extLst>
        </xdr:cNvPr>
        <xdr:cNvPicPr>
          <a:picLocks noChangeAspect="1"/>
        </xdr:cNvPicPr>
      </xdr:nvPicPr>
      <xdr:blipFill>
        <a:blip xmlns:r="http://schemas.openxmlformats.org/officeDocument/2006/relationships" r:embed="rId81"/>
        <a:stretch>
          <a:fillRect/>
        </a:stretch>
      </xdr:blipFill>
      <xdr:spPr>
        <a:xfrm>
          <a:off x="4854639" y="43179896"/>
          <a:ext cx="3564564" cy="2457611"/>
        </a:xfrm>
        <a:prstGeom prst="rect">
          <a:avLst/>
        </a:prstGeom>
      </xdr:spPr>
    </xdr:pic>
    <xdr:clientData/>
  </xdr:twoCellAnchor>
  <xdr:twoCellAnchor editAs="oneCell">
    <xdr:from>
      <xdr:col>1</xdr:col>
      <xdr:colOff>291583</xdr:colOff>
      <xdr:row>249</xdr:row>
      <xdr:rowOff>58316</xdr:rowOff>
    </xdr:from>
    <xdr:to>
      <xdr:col>6</xdr:col>
      <xdr:colOff>134086</xdr:colOff>
      <xdr:row>262</xdr:row>
      <xdr:rowOff>51275</xdr:rowOff>
    </xdr:to>
    <xdr:pic>
      <xdr:nvPicPr>
        <xdr:cNvPr id="83" name="Imagen 82">
          <a:extLst>
            <a:ext uri="{FF2B5EF4-FFF2-40B4-BE49-F238E27FC236}">
              <a16:creationId xmlns:a16="http://schemas.microsoft.com/office/drawing/2014/main" id="{664F274D-CB3C-48F3-B4FB-51D52EFFCD9D}"/>
            </a:ext>
          </a:extLst>
        </xdr:cNvPr>
        <xdr:cNvPicPr>
          <a:picLocks noChangeAspect="1"/>
        </xdr:cNvPicPr>
      </xdr:nvPicPr>
      <xdr:blipFill>
        <a:blip xmlns:r="http://schemas.openxmlformats.org/officeDocument/2006/relationships" r:embed="rId82"/>
        <a:stretch>
          <a:fillRect/>
        </a:stretch>
      </xdr:blipFill>
      <xdr:spPr>
        <a:xfrm>
          <a:off x="543043" y="46265996"/>
          <a:ext cx="3469623" cy="2370399"/>
        </a:xfrm>
        <a:prstGeom prst="rect">
          <a:avLst/>
        </a:prstGeom>
      </xdr:spPr>
    </xdr:pic>
    <xdr:clientData/>
  </xdr:twoCellAnchor>
  <xdr:twoCellAnchor editAs="oneCell">
    <xdr:from>
      <xdr:col>7</xdr:col>
      <xdr:colOff>349898</xdr:colOff>
      <xdr:row>249</xdr:row>
      <xdr:rowOff>77756</xdr:rowOff>
    </xdr:from>
    <xdr:to>
      <xdr:col>11</xdr:col>
      <xdr:colOff>224710</xdr:colOff>
      <xdr:row>262</xdr:row>
      <xdr:rowOff>70715</xdr:rowOff>
    </xdr:to>
    <xdr:pic>
      <xdr:nvPicPr>
        <xdr:cNvPr id="84" name="Imagen 83">
          <a:extLst>
            <a:ext uri="{FF2B5EF4-FFF2-40B4-BE49-F238E27FC236}">
              <a16:creationId xmlns:a16="http://schemas.microsoft.com/office/drawing/2014/main" id="{3F622D12-7C92-4088-A60F-CAA58DC7A27B}"/>
            </a:ext>
          </a:extLst>
        </xdr:cNvPr>
        <xdr:cNvPicPr>
          <a:picLocks noChangeAspect="1"/>
        </xdr:cNvPicPr>
      </xdr:nvPicPr>
      <xdr:blipFill>
        <a:blip xmlns:r="http://schemas.openxmlformats.org/officeDocument/2006/relationships" r:embed="rId83"/>
        <a:stretch>
          <a:fillRect/>
        </a:stretch>
      </xdr:blipFill>
      <xdr:spPr>
        <a:xfrm>
          <a:off x="4883798" y="46285436"/>
          <a:ext cx="3463832" cy="2370399"/>
        </a:xfrm>
        <a:prstGeom prst="rect">
          <a:avLst/>
        </a:prstGeom>
      </xdr:spPr>
    </xdr:pic>
    <xdr:clientData/>
  </xdr:twoCellAnchor>
  <xdr:twoCellAnchor editAs="oneCell">
    <xdr:from>
      <xdr:col>1</xdr:col>
      <xdr:colOff>320741</xdr:colOff>
      <xdr:row>345</xdr:row>
      <xdr:rowOff>38878</xdr:rowOff>
    </xdr:from>
    <xdr:to>
      <xdr:col>6</xdr:col>
      <xdr:colOff>173638</xdr:colOff>
      <xdr:row>358</xdr:row>
      <xdr:rowOff>31837</xdr:rowOff>
    </xdr:to>
    <xdr:pic>
      <xdr:nvPicPr>
        <xdr:cNvPr id="85" name="Imagen 84">
          <a:extLst>
            <a:ext uri="{FF2B5EF4-FFF2-40B4-BE49-F238E27FC236}">
              <a16:creationId xmlns:a16="http://schemas.microsoft.com/office/drawing/2014/main" id="{48F194DD-2D14-4570-9F64-4DE6E1BB5EF1}"/>
            </a:ext>
          </a:extLst>
        </xdr:cNvPr>
        <xdr:cNvPicPr>
          <a:picLocks noChangeAspect="1"/>
        </xdr:cNvPicPr>
      </xdr:nvPicPr>
      <xdr:blipFill>
        <a:blip xmlns:r="http://schemas.openxmlformats.org/officeDocument/2006/relationships" r:embed="rId84"/>
        <a:stretch>
          <a:fillRect/>
        </a:stretch>
      </xdr:blipFill>
      <xdr:spPr>
        <a:xfrm>
          <a:off x="572201" y="63818278"/>
          <a:ext cx="3480017" cy="2370399"/>
        </a:xfrm>
        <a:prstGeom prst="rect">
          <a:avLst/>
        </a:prstGeom>
      </xdr:spPr>
    </xdr:pic>
    <xdr:clientData/>
  </xdr:twoCellAnchor>
  <xdr:twoCellAnchor editAs="oneCell">
    <xdr:from>
      <xdr:col>7</xdr:col>
      <xdr:colOff>272143</xdr:colOff>
      <xdr:row>345</xdr:row>
      <xdr:rowOff>68036</xdr:rowOff>
    </xdr:from>
    <xdr:to>
      <xdr:col>11</xdr:col>
      <xdr:colOff>152509</xdr:colOff>
      <xdr:row>358</xdr:row>
      <xdr:rowOff>60995</xdr:rowOff>
    </xdr:to>
    <xdr:pic>
      <xdr:nvPicPr>
        <xdr:cNvPr id="86" name="Imagen 85">
          <a:extLst>
            <a:ext uri="{FF2B5EF4-FFF2-40B4-BE49-F238E27FC236}">
              <a16:creationId xmlns:a16="http://schemas.microsoft.com/office/drawing/2014/main" id="{B74B5E4D-F439-4300-ABD3-0FD9F08E073C}"/>
            </a:ext>
          </a:extLst>
        </xdr:cNvPr>
        <xdr:cNvPicPr>
          <a:picLocks noChangeAspect="1"/>
        </xdr:cNvPicPr>
      </xdr:nvPicPr>
      <xdr:blipFill>
        <a:blip xmlns:r="http://schemas.openxmlformats.org/officeDocument/2006/relationships" r:embed="rId85"/>
        <a:stretch>
          <a:fillRect/>
        </a:stretch>
      </xdr:blipFill>
      <xdr:spPr>
        <a:xfrm>
          <a:off x="4806043" y="63847436"/>
          <a:ext cx="3469386" cy="2370399"/>
        </a:xfrm>
        <a:prstGeom prst="rect">
          <a:avLst/>
        </a:prstGeom>
      </xdr:spPr>
    </xdr:pic>
    <xdr:clientData/>
  </xdr:twoCellAnchor>
  <xdr:twoCellAnchor editAs="oneCell">
    <xdr:from>
      <xdr:col>7</xdr:col>
      <xdr:colOff>349897</xdr:colOff>
      <xdr:row>409</xdr:row>
      <xdr:rowOff>68035</xdr:rowOff>
    </xdr:from>
    <xdr:to>
      <xdr:col>11</xdr:col>
      <xdr:colOff>236909</xdr:colOff>
      <xdr:row>422</xdr:row>
      <xdr:rowOff>60994</xdr:rowOff>
    </xdr:to>
    <xdr:pic>
      <xdr:nvPicPr>
        <xdr:cNvPr id="87" name="Imagen 86">
          <a:extLst>
            <a:ext uri="{FF2B5EF4-FFF2-40B4-BE49-F238E27FC236}">
              <a16:creationId xmlns:a16="http://schemas.microsoft.com/office/drawing/2014/main" id="{935DB5DA-5A82-457C-B0A7-B0441EB177D3}"/>
            </a:ext>
          </a:extLst>
        </xdr:cNvPr>
        <xdr:cNvPicPr>
          <a:picLocks noChangeAspect="1"/>
        </xdr:cNvPicPr>
      </xdr:nvPicPr>
      <xdr:blipFill>
        <a:blip xmlns:r="http://schemas.openxmlformats.org/officeDocument/2006/relationships" r:embed="rId86"/>
        <a:stretch>
          <a:fillRect/>
        </a:stretch>
      </xdr:blipFill>
      <xdr:spPr>
        <a:xfrm>
          <a:off x="4883797" y="75559375"/>
          <a:ext cx="3476032" cy="2370399"/>
        </a:xfrm>
        <a:prstGeom prst="rect">
          <a:avLst/>
        </a:prstGeom>
      </xdr:spPr>
    </xdr:pic>
    <xdr:clientData/>
  </xdr:twoCellAnchor>
  <xdr:twoCellAnchor editAs="oneCell">
    <xdr:from>
      <xdr:col>1</xdr:col>
      <xdr:colOff>281862</xdr:colOff>
      <xdr:row>618</xdr:row>
      <xdr:rowOff>97193</xdr:rowOff>
    </xdr:from>
    <xdr:to>
      <xdr:col>6</xdr:col>
      <xdr:colOff>117709</xdr:colOff>
      <xdr:row>631</xdr:row>
      <xdr:rowOff>90152</xdr:rowOff>
    </xdr:to>
    <xdr:pic>
      <xdr:nvPicPr>
        <xdr:cNvPr id="88" name="Imagen 87">
          <a:extLst>
            <a:ext uri="{FF2B5EF4-FFF2-40B4-BE49-F238E27FC236}">
              <a16:creationId xmlns:a16="http://schemas.microsoft.com/office/drawing/2014/main" id="{C30F91AD-08DE-43D0-97EB-5636BA96D2DB}"/>
            </a:ext>
          </a:extLst>
        </xdr:cNvPr>
        <xdr:cNvPicPr>
          <a:picLocks noChangeAspect="1"/>
        </xdr:cNvPicPr>
      </xdr:nvPicPr>
      <xdr:blipFill>
        <a:blip xmlns:r="http://schemas.openxmlformats.org/officeDocument/2006/relationships" r:embed="rId87"/>
        <a:stretch>
          <a:fillRect/>
        </a:stretch>
      </xdr:blipFill>
      <xdr:spPr>
        <a:xfrm>
          <a:off x="533322" y="114221933"/>
          <a:ext cx="3462967" cy="2370399"/>
        </a:xfrm>
        <a:prstGeom prst="rect">
          <a:avLst/>
        </a:prstGeom>
      </xdr:spPr>
    </xdr:pic>
    <xdr:clientData/>
  </xdr:twoCellAnchor>
  <xdr:twoCellAnchor editAs="oneCell">
    <xdr:from>
      <xdr:col>7</xdr:col>
      <xdr:colOff>291581</xdr:colOff>
      <xdr:row>618</xdr:row>
      <xdr:rowOff>68036</xdr:rowOff>
    </xdr:from>
    <xdr:to>
      <xdr:col>11</xdr:col>
      <xdr:colOff>163724</xdr:colOff>
      <xdr:row>631</xdr:row>
      <xdr:rowOff>60995</xdr:rowOff>
    </xdr:to>
    <xdr:pic>
      <xdr:nvPicPr>
        <xdr:cNvPr id="89" name="Imagen 88">
          <a:extLst>
            <a:ext uri="{FF2B5EF4-FFF2-40B4-BE49-F238E27FC236}">
              <a16:creationId xmlns:a16="http://schemas.microsoft.com/office/drawing/2014/main" id="{FD6821C2-A8B3-45D4-AB58-21CCF9FDDFE0}"/>
            </a:ext>
          </a:extLst>
        </xdr:cNvPr>
        <xdr:cNvPicPr>
          <a:picLocks noChangeAspect="1"/>
        </xdr:cNvPicPr>
      </xdr:nvPicPr>
      <xdr:blipFill>
        <a:blip xmlns:r="http://schemas.openxmlformats.org/officeDocument/2006/relationships" r:embed="rId88"/>
        <a:stretch>
          <a:fillRect/>
        </a:stretch>
      </xdr:blipFill>
      <xdr:spPr>
        <a:xfrm>
          <a:off x="4825481" y="114192776"/>
          <a:ext cx="3461163" cy="2370399"/>
        </a:xfrm>
        <a:prstGeom prst="rect">
          <a:avLst/>
        </a:prstGeom>
      </xdr:spPr>
    </xdr:pic>
    <xdr:clientData/>
  </xdr:twoCellAnchor>
  <xdr:twoCellAnchor editAs="oneCell">
    <xdr:from>
      <xdr:col>1</xdr:col>
      <xdr:colOff>349898</xdr:colOff>
      <xdr:row>9</xdr:row>
      <xdr:rowOff>48597</xdr:rowOff>
    </xdr:from>
    <xdr:to>
      <xdr:col>6</xdr:col>
      <xdr:colOff>191900</xdr:colOff>
      <xdr:row>22</xdr:row>
      <xdr:rowOff>34057</xdr:rowOff>
    </xdr:to>
    <xdr:pic>
      <xdr:nvPicPr>
        <xdr:cNvPr id="90" name="Imagen 89">
          <a:extLst>
            <a:ext uri="{FF2B5EF4-FFF2-40B4-BE49-F238E27FC236}">
              <a16:creationId xmlns:a16="http://schemas.microsoft.com/office/drawing/2014/main" id="{876FF7F1-61A9-45C6-B86C-A9070D56A9A9}"/>
            </a:ext>
          </a:extLst>
        </xdr:cNvPr>
        <xdr:cNvPicPr>
          <a:picLocks noChangeAspect="1"/>
        </xdr:cNvPicPr>
      </xdr:nvPicPr>
      <xdr:blipFill>
        <a:blip xmlns:r="http://schemas.openxmlformats.org/officeDocument/2006/relationships" r:embed="rId89"/>
        <a:stretch>
          <a:fillRect/>
        </a:stretch>
      </xdr:blipFill>
      <xdr:spPr>
        <a:xfrm>
          <a:off x="601358" y="1846917"/>
          <a:ext cx="3469122" cy="2378140"/>
        </a:xfrm>
        <a:prstGeom prst="rect">
          <a:avLst/>
        </a:prstGeom>
      </xdr:spPr>
    </xdr:pic>
    <xdr:clientData/>
  </xdr:twoCellAnchor>
  <xdr:twoCellAnchor editAs="oneCell">
    <xdr:from>
      <xdr:col>7</xdr:col>
      <xdr:colOff>301301</xdr:colOff>
      <xdr:row>41</xdr:row>
      <xdr:rowOff>106914</xdr:rowOff>
    </xdr:from>
    <xdr:to>
      <xdr:col>11</xdr:col>
      <xdr:colOff>182181</xdr:colOff>
      <xdr:row>54</xdr:row>
      <xdr:rowOff>94474</xdr:rowOff>
    </xdr:to>
    <xdr:pic>
      <xdr:nvPicPr>
        <xdr:cNvPr id="91" name="Imagen 90">
          <a:extLst>
            <a:ext uri="{FF2B5EF4-FFF2-40B4-BE49-F238E27FC236}">
              <a16:creationId xmlns:a16="http://schemas.microsoft.com/office/drawing/2014/main" id="{5A249D10-8519-41CC-9E8F-DF4E5023CDC1}"/>
            </a:ext>
          </a:extLst>
        </xdr:cNvPr>
        <xdr:cNvPicPr>
          <a:picLocks noChangeAspect="1"/>
        </xdr:cNvPicPr>
      </xdr:nvPicPr>
      <xdr:blipFill>
        <a:blip xmlns:r="http://schemas.openxmlformats.org/officeDocument/2006/relationships" r:embed="rId90"/>
        <a:stretch>
          <a:fillRect/>
        </a:stretch>
      </xdr:blipFill>
      <xdr:spPr>
        <a:xfrm>
          <a:off x="4835201" y="7879314"/>
          <a:ext cx="3469900" cy="2365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DB93841C-560D-4AD1-BC23-91E7F3EBB3D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20BDDD65-54DB-42CA-A963-5AB02BAC2F9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a16="http://schemas.microsoft.com/office/drawing/2014/main" id="{6CB57868-C7F6-47FE-95FA-EF3F0EDAFEB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a16="http://schemas.microsoft.com/office/drawing/2014/main" id="{51914382-F108-42C7-861E-F2A895C38F9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361344</xdr:colOff>
      <xdr:row>24</xdr:row>
      <xdr:rowOff>69554</xdr:rowOff>
    </xdr:from>
    <xdr:to>
      <xdr:col>11</xdr:col>
      <xdr:colOff>232594</xdr:colOff>
      <xdr:row>37</xdr:row>
      <xdr:rowOff>93959</xdr:rowOff>
    </xdr:to>
    <xdr:pic>
      <xdr:nvPicPr>
        <xdr:cNvPr id="6" name="22 Imagen">
          <a:extLst>
            <a:ext uri="{FF2B5EF4-FFF2-40B4-BE49-F238E27FC236}">
              <a16:creationId xmlns:a16="http://schemas.microsoft.com/office/drawing/2014/main" id="{D549A223-EE5B-4EEC-A642-B4201A935AC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308504" y="4542494"/>
          <a:ext cx="3460270" cy="2417085"/>
        </a:xfrm>
        <a:prstGeom prst="rect">
          <a:avLst/>
        </a:prstGeom>
      </xdr:spPr>
    </xdr:pic>
    <xdr:clientData/>
  </xdr:twoCellAnchor>
  <xdr:twoCellAnchor editAs="oneCell">
    <xdr:from>
      <xdr:col>7</xdr:col>
      <xdr:colOff>421602</xdr:colOff>
      <xdr:row>8</xdr:row>
      <xdr:rowOff>76200</xdr:rowOff>
    </xdr:from>
    <xdr:to>
      <xdr:col>11</xdr:col>
      <xdr:colOff>268782</xdr:colOff>
      <xdr:row>21</xdr:row>
      <xdr:rowOff>110175</xdr:rowOff>
    </xdr:to>
    <xdr:pic>
      <xdr:nvPicPr>
        <xdr:cNvPr id="7" name="22 Imagen">
          <a:extLst>
            <a:ext uri="{FF2B5EF4-FFF2-40B4-BE49-F238E27FC236}">
              <a16:creationId xmlns:a16="http://schemas.microsoft.com/office/drawing/2014/main" id="{368785B5-0CA7-4BBC-8381-99704CC4E6C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368762" y="1562100"/>
          <a:ext cx="343620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a16="http://schemas.microsoft.com/office/drawing/2014/main" id="{C265281A-D808-42F4-9416-50784621D99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344805</xdr:colOff>
      <xdr:row>72</xdr:row>
      <xdr:rowOff>106680</xdr:rowOff>
    </xdr:from>
    <xdr:to>
      <xdr:col>11</xdr:col>
      <xdr:colOff>191981</xdr:colOff>
      <xdr:row>85</xdr:row>
      <xdr:rowOff>150177</xdr:rowOff>
    </xdr:to>
    <xdr:pic>
      <xdr:nvPicPr>
        <xdr:cNvPr id="9" name="28 Imagen">
          <a:extLst>
            <a:ext uri="{FF2B5EF4-FFF2-40B4-BE49-F238E27FC236}">
              <a16:creationId xmlns:a16="http://schemas.microsoft.com/office/drawing/2014/main" id="{9BA55A86-41ED-4263-9B09-A22DC907FC7B}"/>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91965" y="13449300"/>
          <a:ext cx="3436196" cy="2420937"/>
        </a:xfrm>
        <a:prstGeom prst="rect">
          <a:avLst/>
        </a:prstGeom>
      </xdr:spPr>
    </xdr:pic>
    <xdr:clientData/>
  </xdr:twoCellAnchor>
  <xdr:twoCellAnchor editAs="oneCell">
    <xdr:from>
      <xdr:col>7</xdr:col>
      <xdr:colOff>470536</xdr:colOff>
      <xdr:row>56</xdr:row>
      <xdr:rowOff>121920</xdr:rowOff>
    </xdr:from>
    <xdr:to>
      <xdr:col>11</xdr:col>
      <xdr:colOff>234313</xdr:colOff>
      <xdr:row>69</xdr:row>
      <xdr:rowOff>102867</xdr:rowOff>
    </xdr:to>
    <xdr:pic>
      <xdr:nvPicPr>
        <xdr:cNvPr id="10" name="29 Imagen">
          <a:extLst>
            <a:ext uri="{FF2B5EF4-FFF2-40B4-BE49-F238E27FC236}">
              <a16:creationId xmlns:a16="http://schemas.microsoft.com/office/drawing/2014/main" id="{F8DEF2B3-FAD5-4C6F-BB7F-8A788CE88C3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417696" y="10546080"/>
          <a:ext cx="3352797" cy="2358387"/>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a16="http://schemas.microsoft.com/office/drawing/2014/main" id="{7CC078C6-7063-4589-B3A0-D9AF7F3F107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133304</xdr:colOff>
      <xdr:row>72</xdr:row>
      <xdr:rowOff>47114</xdr:rowOff>
    </xdr:from>
    <xdr:to>
      <xdr:col>6</xdr:col>
      <xdr:colOff>536834</xdr:colOff>
      <xdr:row>85</xdr:row>
      <xdr:rowOff>87824</xdr:rowOff>
    </xdr:to>
    <xdr:pic>
      <xdr:nvPicPr>
        <xdr:cNvPr id="12" name="25 Imagen">
          <a:extLst>
            <a:ext uri="{FF2B5EF4-FFF2-40B4-BE49-F238E27FC236}">
              <a16:creationId xmlns:a16="http://schemas.microsoft.com/office/drawing/2014/main" id="{8F2362CB-B980-46AE-BD86-CF3BCBFB3FA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84764" y="13389734"/>
          <a:ext cx="3443910" cy="2418150"/>
        </a:xfrm>
        <a:prstGeom prst="rect">
          <a:avLst/>
        </a:prstGeom>
      </xdr:spPr>
    </xdr:pic>
    <xdr:clientData/>
  </xdr:twoCellAnchor>
  <xdr:twoCellAnchor editAs="oneCell">
    <xdr:from>
      <xdr:col>7</xdr:col>
      <xdr:colOff>367663</xdr:colOff>
      <xdr:row>40</xdr:row>
      <xdr:rowOff>95250</xdr:rowOff>
    </xdr:from>
    <xdr:to>
      <xdr:col>11</xdr:col>
      <xdr:colOff>214843</xdr:colOff>
      <xdr:row>53</xdr:row>
      <xdr:rowOff>138750</xdr:rowOff>
    </xdr:to>
    <xdr:pic>
      <xdr:nvPicPr>
        <xdr:cNvPr id="13" name="Imagen 12">
          <a:extLst>
            <a:ext uri="{FF2B5EF4-FFF2-40B4-BE49-F238E27FC236}">
              <a16:creationId xmlns:a16="http://schemas.microsoft.com/office/drawing/2014/main" id="{493FADBE-4E9B-4C93-AFFA-D8B9097B513C}"/>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314823" y="7555230"/>
          <a:ext cx="3436200" cy="2420940"/>
        </a:xfrm>
        <a:prstGeom prst="rect">
          <a:avLst/>
        </a:prstGeom>
      </xdr:spPr>
    </xdr:pic>
    <xdr:clientData/>
  </xdr:twoCellAnchor>
  <xdr:twoCellAnchor editAs="oneCell">
    <xdr:from>
      <xdr:col>1</xdr:col>
      <xdr:colOff>88581</xdr:colOff>
      <xdr:row>88</xdr:row>
      <xdr:rowOff>76913</xdr:rowOff>
    </xdr:from>
    <xdr:to>
      <xdr:col>6</xdr:col>
      <xdr:colOff>493927</xdr:colOff>
      <xdr:row>101</xdr:row>
      <xdr:rowOff>118985</xdr:rowOff>
    </xdr:to>
    <xdr:pic>
      <xdr:nvPicPr>
        <xdr:cNvPr id="14" name="Imagen 13">
          <a:extLst>
            <a:ext uri="{FF2B5EF4-FFF2-40B4-BE49-F238E27FC236}">
              <a16:creationId xmlns:a16="http://schemas.microsoft.com/office/drawing/2014/main" id="{7C2C85B0-47E1-4E53-99BB-63B3D726CC6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40041" y="16353233"/>
          <a:ext cx="3445726" cy="2419512"/>
        </a:xfrm>
        <a:prstGeom prst="rect">
          <a:avLst/>
        </a:prstGeom>
      </xdr:spPr>
    </xdr:pic>
    <xdr:clientData/>
  </xdr:twoCellAnchor>
  <xdr:twoCellAnchor editAs="oneCell">
    <xdr:from>
      <xdr:col>7</xdr:col>
      <xdr:colOff>361785</xdr:colOff>
      <xdr:row>104</xdr:row>
      <xdr:rowOff>54259</xdr:rowOff>
    </xdr:from>
    <xdr:to>
      <xdr:col>11</xdr:col>
      <xdr:colOff>233183</xdr:colOff>
      <xdr:row>117</xdr:row>
      <xdr:rowOff>95920</xdr:rowOff>
    </xdr:to>
    <xdr:pic>
      <xdr:nvPicPr>
        <xdr:cNvPr id="15" name="Imagen 14">
          <a:extLst>
            <a:ext uri="{FF2B5EF4-FFF2-40B4-BE49-F238E27FC236}">
              <a16:creationId xmlns:a16="http://schemas.microsoft.com/office/drawing/2014/main" id="{0BD16BE2-87FA-429A-A4A6-5447A022671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308945" y="192642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3D1B2C3B-A78B-4F03-894E-2E4B3600DD2F}"/>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466045</xdr:colOff>
      <xdr:row>88</xdr:row>
      <xdr:rowOff>63784</xdr:rowOff>
    </xdr:from>
    <xdr:to>
      <xdr:col>11</xdr:col>
      <xdr:colOff>310773</xdr:colOff>
      <xdr:row>101</xdr:row>
      <xdr:rowOff>105445</xdr:rowOff>
    </xdr:to>
    <xdr:pic>
      <xdr:nvPicPr>
        <xdr:cNvPr id="17" name="Imagen 16">
          <a:extLst>
            <a:ext uri="{FF2B5EF4-FFF2-40B4-BE49-F238E27FC236}">
              <a16:creationId xmlns:a16="http://schemas.microsoft.com/office/drawing/2014/main" id="{AB649290-77CF-45C6-87A5-7CD3E72407E4}"/>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413205" y="16340104"/>
          <a:ext cx="3433748" cy="2419101"/>
        </a:xfrm>
        <a:prstGeom prst="rect">
          <a:avLst/>
        </a:prstGeom>
      </xdr:spPr>
    </xdr:pic>
    <xdr:clientData/>
  </xdr:twoCellAnchor>
  <xdr:twoCellAnchor editAs="oneCell">
    <xdr:from>
      <xdr:col>1</xdr:col>
      <xdr:colOff>136186</xdr:colOff>
      <xdr:row>136</xdr:row>
      <xdr:rowOff>76898</xdr:rowOff>
    </xdr:from>
    <xdr:to>
      <xdr:col>6</xdr:col>
      <xdr:colOff>541572</xdr:colOff>
      <xdr:row>149</xdr:row>
      <xdr:rowOff>119000</xdr:rowOff>
    </xdr:to>
    <xdr:pic>
      <xdr:nvPicPr>
        <xdr:cNvPr id="18" name="34 Imagen">
          <a:extLst>
            <a:ext uri="{FF2B5EF4-FFF2-40B4-BE49-F238E27FC236}">
              <a16:creationId xmlns:a16="http://schemas.microsoft.com/office/drawing/2014/main" id="{55D83C10-BB20-4CAF-8C99-DA100624E698}"/>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87646" y="25169558"/>
          <a:ext cx="3445766" cy="2419542"/>
        </a:xfrm>
        <a:prstGeom prst="rect">
          <a:avLst/>
        </a:prstGeom>
      </xdr:spPr>
    </xdr:pic>
    <xdr:clientData/>
  </xdr:twoCellAnchor>
  <xdr:twoCellAnchor editAs="oneCell">
    <xdr:from>
      <xdr:col>7</xdr:col>
      <xdr:colOff>326680</xdr:colOff>
      <xdr:row>136</xdr:row>
      <xdr:rowOff>57844</xdr:rowOff>
    </xdr:from>
    <xdr:to>
      <xdr:col>11</xdr:col>
      <xdr:colOff>198678</xdr:colOff>
      <xdr:row>149</xdr:row>
      <xdr:rowOff>99955</xdr:rowOff>
    </xdr:to>
    <xdr:pic>
      <xdr:nvPicPr>
        <xdr:cNvPr id="19" name="33 Imagen">
          <a:extLst>
            <a:ext uri="{FF2B5EF4-FFF2-40B4-BE49-F238E27FC236}">
              <a16:creationId xmlns:a16="http://schemas.microsoft.com/office/drawing/2014/main" id="{5FDDD1E9-D447-4926-BAB4-8344B691088A}"/>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4273840" y="25150504"/>
          <a:ext cx="3461018" cy="2419551"/>
        </a:xfrm>
        <a:prstGeom prst="rect">
          <a:avLst/>
        </a:prstGeom>
      </xdr:spPr>
    </xdr:pic>
    <xdr:clientData/>
  </xdr:twoCellAnchor>
  <xdr:twoCellAnchor editAs="oneCell">
    <xdr:from>
      <xdr:col>1</xdr:col>
      <xdr:colOff>106646</xdr:colOff>
      <xdr:row>120</xdr:row>
      <xdr:rowOff>68078</xdr:rowOff>
    </xdr:from>
    <xdr:to>
      <xdr:col>6</xdr:col>
      <xdr:colOff>510152</xdr:colOff>
      <xdr:row>133</xdr:row>
      <xdr:rowOff>108770</xdr:rowOff>
    </xdr:to>
    <xdr:pic>
      <xdr:nvPicPr>
        <xdr:cNvPr id="20" name="32 Imagen">
          <a:extLst>
            <a:ext uri="{FF2B5EF4-FFF2-40B4-BE49-F238E27FC236}">
              <a16:creationId xmlns:a16="http://schemas.microsoft.com/office/drawing/2014/main" id="{1B53F10A-9B3F-4CB5-B6BD-A3BB892FBC12}"/>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58106" y="22234658"/>
          <a:ext cx="3443886" cy="2418132"/>
        </a:xfrm>
        <a:prstGeom prst="rect">
          <a:avLst/>
        </a:prstGeom>
      </xdr:spPr>
    </xdr:pic>
    <xdr:clientData/>
  </xdr:twoCellAnchor>
  <xdr:oneCellAnchor>
    <xdr:from>
      <xdr:col>7</xdr:col>
      <xdr:colOff>412810</xdr:colOff>
      <xdr:row>120</xdr:row>
      <xdr:rowOff>25762</xdr:rowOff>
    </xdr:from>
    <xdr:ext cx="3357336" cy="2518002"/>
    <xdr:pic>
      <xdr:nvPicPr>
        <xdr:cNvPr id="21" name="35 Imagen">
          <a:extLst>
            <a:ext uri="{FF2B5EF4-FFF2-40B4-BE49-F238E27FC236}">
              <a16:creationId xmlns:a16="http://schemas.microsoft.com/office/drawing/2014/main" id="{12282379-8151-4C73-869B-58013259DADF}"/>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359970" y="22169482"/>
          <a:ext cx="3357336" cy="2518002"/>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D093089C-7D6B-433C-BE89-B8D3F9D13F8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BCB49A8-A23B-45D2-A8B0-95DD8B5CCF3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31797</xdr:colOff>
      <xdr:row>6</xdr:row>
      <xdr:rowOff>78304</xdr:rowOff>
    </xdr:from>
    <xdr:to>
      <xdr:col>6</xdr:col>
      <xdr:colOff>798518</xdr:colOff>
      <xdr:row>19</xdr:row>
      <xdr:rowOff>142000</xdr:rowOff>
    </xdr:to>
    <xdr:pic>
      <xdr:nvPicPr>
        <xdr:cNvPr id="4" name="Imagen 3">
          <a:extLst>
            <a:ext uri="{FF2B5EF4-FFF2-40B4-BE49-F238E27FC236}">
              <a16:creationId xmlns:a16="http://schemas.microsoft.com/office/drawing/2014/main" id="{2987BC65-BB50-4AC4-A0F2-84874F7C93A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95677" y="1815664"/>
          <a:ext cx="3487061" cy="2456376"/>
        </a:xfrm>
        <a:prstGeom prst="rect">
          <a:avLst/>
        </a:prstGeom>
      </xdr:spPr>
    </xdr:pic>
    <xdr:clientData/>
  </xdr:twoCellAnchor>
  <xdr:twoCellAnchor editAs="oneCell">
    <xdr:from>
      <xdr:col>7</xdr:col>
      <xdr:colOff>317547</xdr:colOff>
      <xdr:row>6</xdr:row>
      <xdr:rowOff>78304</xdr:rowOff>
    </xdr:from>
    <xdr:to>
      <xdr:col>10</xdr:col>
      <xdr:colOff>874718</xdr:colOff>
      <xdr:row>19</xdr:row>
      <xdr:rowOff>142000</xdr:rowOff>
    </xdr:to>
    <xdr:pic>
      <xdr:nvPicPr>
        <xdr:cNvPr id="5" name="Imagen 4">
          <a:extLst>
            <a:ext uri="{FF2B5EF4-FFF2-40B4-BE49-F238E27FC236}">
              <a16:creationId xmlns:a16="http://schemas.microsoft.com/office/drawing/2014/main" id="{74BCAE5B-854B-4AB8-A5D4-DD04F91D895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721907" y="1815664"/>
          <a:ext cx="3483251" cy="2456376"/>
        </a:xfrm>
        <a:prstGeom prst="rect">
          <a:avLst/>
        </a:prstGeom>
      </xdr:spPr>
    </xdr:pic>
    <xdr:clientData/>
  </xdr:twoCellAnchor>
  <xdr:twoCellAnchor editAs="oneCell">
    <xdr:from>
      <xdr:col>2</xdr:col>
      <xdr:colOff>37939</xdr:colOff>
      <xdr:row>22</xdr:row>
      <xdr:rowOff>40204</xdr:rowOff>
    </xdr:from>
    <xdr:to>
      <xdr:col>6</xdr:col>
      <xdr:colOff>801900</xdr:colOff>
      <xdr:row>35</xdr:row>
      <xdr:rowOff>103900</xdr:rowOff>
    </xdr:to>
    <xdr:pic>
      <xdr:nvPicPr>
        <xdr:cNvPr id="6" name="Imagen 5">
          <a:extLst>
            <a:ext uri="{FF2B5EF4-FFF2-40B4-BE49-F238E27FC236}">
              <a16:creationId xmlns:a16="http://schemas.microsoft.com/office/drawing/2014/main" id="{C0FCDE5F-0F1D-4829-BCEB-2863D7DFB5F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601819" y="4764604"/>
          <a:ext cx="3484301" cy="2456376"/>
        </a:xfrm>
        <a:prstGeom prst="rect">
          <a:avLst/>
        </a:prstGeom>
      </xdr:spPr>
    </xdr:pic>
    <xdr:clientData/>
  </xdr:twoCellAnchor>
  <xdr:twoCellAnchor editAs="oneCell">
    <xdr:from>
      <xdr:col>7</xdr:col>
      <xdr:colOff>317547</xdr:colOff>
      <xdr:row>22</xdr:row>
      <xdr:rowOff>40204</xdr:rowOff>
    </xdr:from>
    <xdr:to>
      <xdr:col>10</xdr:col>
      <xdr:colOff>874718</xdr:colOff>
      <xdr:row>35</xdr:row>
      <xdr:rowOff>103900</xdr:rowOff>
    </xdr:to>
    <xdr:pic>
      <xdr:nvPicPr>
        <xdr:cNvPr id="7" name="Imagen 6">
          <a:extLst>
            <a:ext uri="{FF2B5EF4-FFF2-40B4-BE49-F238E27FC236}">
              <a16:creationId xmlns:a16="http://schemas.microsoft.com/office/drawing/2014/main" id="{320E6E3E-25BF-4759-B454-F8281EF69AD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721907" y="4764604"/>
          <a:ext cx="3483251" cy="2456376"/>
        </a:xfrm>
        <a:prstGeom prst="rect">
          <a:avLst/>
        </a:prstGeom>
      </xdr:spPr>
    </xdr:pic>
    <xdr:clientData/>
  </xdr:twoCellAnchor>
  <xdr:twoCellAnchor editAs="oneCell">
    <xdr:from>
      <xdr:col>2</xdr:col>
      <xdr:colOff>18889</xdr:colOff>
      <xdr:row>39</xdr:row>
      <xdr:rowOff>55871</xdr:rowOff>
    </xdr:from>
    <xdr:to>
      <xdr:col>6</xdr:col>
      <xdr:colOff>782850</xdr:colOff>
      <xdr:row>52</xdr:row>
      <xdr:rowOff>116807</xdr:rowOff>
    </xdr:to>
    <xdr:pic>
      <xdr:nvPicPr>
        <xdr:cNvPr id="8" name="Imagen 7">
          <a:extLst>
            <a:ext uri="{FF2B5EF4-FFF2-40B4-BE49-F238E27FC236}">
              <a16:creationId xmlns:a16="http://schemas.microsoft.com/office/drawing/2014/main" id="{547409C1-39DD-4AAD-8F03-399CE45274D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82769" y="9428471"/>
          <a:ext cx="3484301" cy="2453616"/>
        </a:xfrm>
        <a:prstGeom prst="rect">
          <a:avLst/>
        </a:prstGeom>
      </xdr:spPr>
    </xdr:pic>
    <xdr:clientData/>
  </xdr:twoCellAnchor>
  <xdr:twoCellAnchor editAs="oneCell">
    <xdr:from>
      <xdr:col>2</xdr:col>
      <xdr:colOff>9989</xdr:colOff>
      <xdr:row>55</xdr:row>
      <xdr:rowOff>66647</xdr:rowOff>
    </xdr:from>
    <xdr:to>
      <xdr:col>6</xdr:col>
      <xdr:colOff>782229</xdr:colOff>
      <xdr:row>68</xdr:row>
      <xdr:rowOff>144139</xdr:rowOff>
    </xdr:to>
    <xdr:pic>
      <xdr:nvPicPr>
        <xdr:cNvPr id="9" name="Imagen 8">
          <a:extLst>
            <a:ext uri="{FF2B5EF4-FFF2-40B4-BE49-F238E27FC236}">
              <a16:creationId xmlns:a16="http://schemas.microsoft.com/office/drawing/2014/main" id="{5F86DF84-3AEA-45B7-A31F-640D849D56B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73869" y="12426287"/>
          <a:ext cx="3492580" cy="2470172"/>
        </a:xfrm>
        <a:prstGeom prst="rect">
          <a:avLst/>
        </a:prstGeom>
      </xdr:spPr>
    </xdr:pic>
    <xdr:clientData/>
  </xdr:twoCellAnchor>
  <xdr:twoCellAnchor editAs="oneCell">
    <xdr:from>
      <xdr:col>8</xdr:col>
      <xdr:colOff>595511</xdr:colOff>
      <xdr:row>39</xdr:row>
      <xdr:rowOff>59254</xdr:rowOff>
    </xdr:from>
    <xdr:to>
      <xdr:col>10</xdr:col>
      <xdr:colOff>234086</xdr:colOff>
      <xdr:row>52</xdr:row>
      <xdr:rowOff>122950</xdr:rowOff>
    </xdr:to>
    <xdr:pic>
      <xdr:nvPicPr>
        <xdr:cNvPr id="10" name="Imagen 9">
          <a:extLst>
            <a:ext uri="{FF2B5EF4-FFF2-40B4-BE49-F238E27FC236}">
              <a16:creationId xmlns:a16="http://schemas.microsoft.com/office/drawing/2014/main" id="{69F9A204-CC65-443E-A6DC-C03428E8880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586611" y="9431854"/>
          <a:ext cx="1977915" cy="2456376"/>
        </a:xfrm>
        <a:prstGeom prst="rect">
          <a:avLst/>
        </a:prstGeom>
      </xdr:spPr>
    </xdr:pic>
    <xdr:clientData/>
  </xdr:twoCellAnchor>
  <xdr:twoCellAnchor editAs="oneCell">
    <xdr:from>
      <xdr:col>2</xdr:col>
      <xdr:colOff>19514</xdr:colOff>
      <xdr:row>72</xdr:row>
      <xdr:rowOff>46970</xdr:rowOff>
    </xdr:from>
    <xdr:to>
      <xdr:col>6</xdr:col>
      <xdr:colOff>791754</xdr:colOff>
      <xdr:row>85</xdr:row>
      <xdr:rowOff>125711</xdr:rowOff>
    </xdr:to>
    <xdr:pic>
      <xdr:nvPicPr>
        <xdr:cNvPr id="11" name="Imagen 10">
          <a:extLst>
            <a:ext uri="{FF2B5EF4-FFF2-40B4-BE49-F238E27FC236}">
              <a16:creationId xmlns:a16="http://schemas.microsoft.com/office/drawing/2014/main" id="{EA925B6C-A91D-4FD6-8BBF-7F4591294C6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83394" y="16818590"/>
          <a:ext cx="3492580" cy="2456181"/>
        </a:xfrm>
        <a:prstGeom prst="rect">
          <a:avLst/>
        </a:prstGeom>
      </xdr:spPr>
    </xdr:pic>
    <xdr:clientData/>
  </xdr:twoCellAnchor>
  <xdr:twoCellAnchor editAs="oneCell">
    <xdr:from>
      <xdr:col>7</xdr:col>
      <xdr:colOff>295114</xdr:colOff>
      <xdr:row>72</xdr:row>
      <xdr:rowOff>71537</xdr:rowOff>
    </xdr:from>
    <xdr:to>
      <xdr:col>10</xdr:col>
      <xdr:colOff>849525</xdr:colOff>
      <xdr:row>85</xdr:row>
      <xdr:rowOff>139240</xdr:rowOff>
    </xdr:to>
    <xdr:pic>
      <xdr:nvPicPr>
        <xdr:cNvPr id="12" name="Imagen 11">
          <a:extLst>
            <a:ext uri="{FF2B5EF4-FFF2-40B4-BE49-F238E27FC236}">
              <a16:creationId xmlns:a16="http://schemas.microsoft.com/office/drawing/2014/main" id="{04954E5A-9D7B-402C-828D-6260CED5387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699474" y="16843157"/>
          <a:ext cx="3480491" cy="2445143"/>
        </a:xfrm>
        <a:prstGeom prst="rect">
          <a:avLst/>
        </a:prstGeom>
      </xdr:spPr>
    </xdr:pic>
    <xdr:clientData/>
  </xdr:twoCellAnchor>
  <xdr:twoCellAnchor editAs="oneCell">
    <xdr:from>
      <xdr:col>1</xdr:col>
      <xdr:colOff>291730</xdr:colOff>
      <xdr:row>89</xdr:row>
      <xdr:rowOff>55871</xdr:rowOff>
    </xdr:from>
    <xdr:to>
      <xdr:col>6</xdr:col>
      <xdr:colOff>738608</xdr:colOff>
      <xdr:row>102</xdr:row>
      <xdr:rowOff>126332</xdr:rowOff>
    </xdr:to>
    <xdr:pic>
      <xdr:nvPicPr>
        <xdr:cNvPr id="13" name="Imagen 12">
          <a:extLst>
            <a:ext uri="{FF2B5EF4-FFF2-40B4-BE49-F238E27FC236}">
              <a16:creationId xmlns:a16="http://schemas.microsoft.com/office/drawing/2014/main" id="{913B4A79-99A6-4DD2-A32D-0B668376AF88}"/>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35570" y="20744171"/>
          <a:ext cx="3487258" cy="2447901"/>
        </a:xfrm>
        <a:prstGeom prst="rect">
          <a:avLst/>
        </a:prstGeom>
      </xdr:spPr>
    </xdr:pic>
    <xdr:clientData/>
  </xdr:twoCellAnchor>
  <xdr:twoCellAnchor editAs="oneCell">
    <xdr:from>
      <xdr:col>7</xdr:col>
      <xdr:colOff>320931</xdr:colOff>
      <xdr:row>55</xdr:row>
      <xdr:rowOff>93971</xdr:rowOff>
    </xdr:from>
    <xdr:to>
      <xdr:col>10</xdr:col>
      <xdr:colOff>880861</xdr:colOff>
      <xdr:row>68</xdr:row>
      <xdr:rowOff>154907</xdr:rowOff>
    </xdr:to>
    <xdr:pic>
      <xdr:nvPicPr>
        <xdr:cNvPr id="14" name="Imagen 13">
          <a:extLst>
            <a:ext uri="{FF2B5EF4-FFF2-40B4-BE49-F238E27FC236}">
              <a16:creationId xmlns:a16="http://schemas.microsoft.com/office/drawing/2014/main" id="{7AB266BC-C2C2-4D2F-B871-65B3AE24B983}"/>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725291" y="12453611"/>
          <a:ext cx="3486010" cy="2453616"/>
        </a:xfrm>
        <a:prstGeom prst="rect">
          <a:avLst/>
        </a:prstGeom>
      </xdr:spPr>
    </xdr:pic>
    <xdr:clientData/>
  </xdr:twoCellAnchor>
  <xdr:twoCellAnchor editAs="oneCell">
    <xdr:from>
      <xdr:col>7</xdr:col>
      <xdr:colOff>371314</xdr:colOff>
      <xdr:row>89</xdr:row>
      <xdr:rowOff>90587</xdr:rowOff>
    </xdr:from>
    <xdr:to>
      <xdr:col>11</xdr:col>
      <xdr:colOff>30375</xdr:colOff>
      <xdr:row>102</xdr:row>
      <xdr:rowOff>158290</xdr:rowOff>
    </xdr:to>
    <xdr:pic>
      <xdr:nvPicPr>
        <xdr:cNvPr id="15" name="Imagen 14">
          <a:extLst>
            <a:ext uri="{FF2B5EF4-FFF2-40B4-BE49-F238E27FC236}">
              <a16:creationId xmlns:a16="http://schemas.microsoft.com/office/drawing/2014/main" id="{E67B4E4B-2C1B-4B4D-B1C4-16764D1823B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775674" y="20778887"/>
          <a:ext cx="3507161" cy="2445143"/>
        </a:xfrm>
        <a:prstGeom prst="rect">
          <a:avLst/>
        </a:prstGeom>
      </xdr:spPr>
    </xdr:pic>
    <xdr:clientData/>
  </xdr:twoCellAnchor>
  <xdr:twoCellAnchor editAs="oneCell">
    <xdr:from>
      <xdr:col>2</xdr:col>
      <xdr:colOff>5980</xdr:colOff>
      <xdr:row>106</xdr:row>
      <xdr:rowOff>55871</xdr:rowOff>
    </xdr:from>
    <xdr:to>
      <xdr:col>6</xdr:col>
      <xdr:colOff>767183</xdr:colOff>
      <xdr:row>119</xdr:row>
      <xdr:rowOff>126332</xdr:rowOff>
    </xdr:to>
    <xdr:pic>
      <xdr:nvPicPr>
        <xdr:cNvPr id="16" name="Imagen 15">
          <a:extLst>
            <a:ext uri="{FF2B5EF4-FFF2-40B4-BE49-F238E27FC236}">
              <a16:creationId xmlns:a16="http://schemas.microsoft.com/office/drawing/2014/main" id="{A3154283-C9C2-49C3-A8B8-AC75B6360DD3}"/>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569860" y="24584651"/>
          <a:ext cx="3481543" cy="2447901"/>
        </a:xfrm>
        <a:prstGeom prst="rect">
          <a:avLst/>
        </a:prstGeom>
      </xdr:spPr>
    </xdr:pic>
    <xdr:clientData/>
  </xdr:twoCellAnchor>
  <xdr:twoCellAnchor editAs="oneCell">
    <xdr:from>
      <xdr:col>7</xdr:col>
      <xdr:colOff>359031</xdr:colOff>
      <xdr:row>106</xdr:row>
      <xdr:rowOff>68779</xdr:rowOff>
    </xdr:from>
    <xdr:to>
      <xdr:col>11</xdr:col>
      <xdr:colOff>23611</xdr:colOff>
      <xdr:row>119</xdr:row>
      <xdr:rowOff>142000</xdr:rowOff>
    </xdr:to>
    <xdr:pic>
      <xdr:nvPicPr>
        <xdr:cNvPr id="17" name="Imagen 16">
          <a:extLst>
            <a:ext uri="{FF2B5EF4-FFF2-40B4-BE49-F238E27FC236}">
              <a16:creationId xmlns:a16="http://schemas.microsoft.com/office/drawing/2014/main" id="{411CA79F-7567-4EF7-8107-A5F4C93A5B0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763391" y="24597559"/>
          <a:ext cx="3512680" cy="245066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853087B-DF93-45A9-ADB8-BD9D2B05098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B9924517-E192-4B0C-87DF-8BB65C8B8FF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202022</xdr:colOff>
      <xdr:row>6</xdr:row>
      <xdr:rowOff>36670</xdr:rowOff>
    </xdr:from>
    <xdr:to>
      <xdr:col>6</xdr:col>
      <xdr:colOff>748520</xdr:colOff>
      <xdr:row>19</xdr:row>
      <xdr:rowOff>171450</xdr:rowOff>
    </xdr:to>
    <xdr:pic>
      <xdr:nvPicPr>
        <xdr:cNvPr id="4" name="Imagen 3">
          <a:extLst>
            <a:ext uri="{FF2B5EF4-FFF2-40B4-BE49-F238E27FC236}">
              <a16:creationId xmlns:a16="http://schemas.microsoft.com/office/drawing/2014/main" id="{B8D58B19-1724-474D-B623-55B7228D7C6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45862" y="1774030"/>
          <a:ext cx="3586878" cy="2527460"/>
        </a:xfrm>
        <a:prstGeom prst="rect">
          <a:avLst/>
        </a:prstGeom>
      </xdr:spPr>
    </xdr:pic>
    <xdr:clientData/>
  </xdr:twoCellAnchor>
  <xdr:twoCellAnchor editAs="oneCell">
    <xdr:from>
      <xdr:col>7</xdr:col>
      <xdr:colOff>327303</xdr:colOff>
      <xdr:row>6</xdr:row>
      <xdr:rowOff>61573</xdr:rowOff>
    </xdr:from>
    <xdr:to>
      <xdr:col>11</xdr:col>
      <xdr:colOff>43986</xdr:colOff>
      <xdr:row>19</xdr:row>
      <xdr:rowOff>171450</xdr:rowOff>
    </xdr:to>
    <xdr:pic>
      <xdr:nvPicPr>
        <xdr:cNvPr id="5" name="Imagen 4">
          <a:extLst>
            <a:ext uri="{FF2B5EF4-FFF2-40B4-BE49-F238E27FC236}">
              <a16:creationId xmlns:a16="http://schemas.microsoft.com/office/drawing/2014/main" id="{2DB1EAB8-76CB-427A-81E4-17446EF6EDE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731663" y="1798933"/>
          <a:ext cx="3564783" cy="2502557"/>
        </a:xfrm>
        <a:prstGeom prst="rect">
          <a:avLst/>
        </a:prstGeom>
      </xdr:spPr>
    </xdr:pic>
    <xdr:clientData/>
  </xdr:twoCellAnchor>
  <xdr:twoCellAnchor editAs="oneCell">
    <xdr:from>
      <xdr:col>7</xdr:col>
      <xdr:colOff>361950</xdr:colOff>
      <xdr:row>22</xdr:row>
      <xdr:rowOff>61955</xdr:rowOff>
    </xdr:from>
    <xdr:to>
      <xdr:col>11</xdr:col>
      <xdr:colOff>98617</xdr:colOff>
      <xdr:row>36</xdr:row>
      <xdr:rowOff>2140</xdr:rowOff>
    </xdr:to>
    <xdr:pic>
      <xdr:nvPicPr>
        <xdr:cNvPr id="6" name="Imagen 5">
          <a:extLst>
            <a:ext uri="{FF2B5EF4-FFF2-40B4-BE49-F238E27FC236}">
              <a16:creationId xmlns:a16="http://schemas.microsoft.com/office/drawing/2014/main" id="{A30218C9-4431-4059-931B-D9C7D0A94CD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766310" y="4786355"/>
          <a:ext cx="3584767" cy="2515745"/>
        </a:xfrm>
        <a:prstGeom prst="rect">
          <a:avLst/>
        </a:prstGeom>
      </xdr:spPr>
    </xdr:pic>
    <xdr:clientData/>
  </xdr:twoCellAnchor>
  <xdr:twoCellAnchor editAs="oneCell">
    <xdr:from>
      <xdr:col>1</xdr:col>
      <xdr:colOff>185897</xdr:colOff>
      <xdr:row>22</xdr:row>
      <xdr:rowOff>52049</xdr:rowOff>
    </xdr:from>
    <xdr:to>
      <xdr:col>6</xdr:col>
      <xdr:colOff>718546</xdr:colOff>
      <xdr:row>35</xdr:row>
      <xdr:rowOff>180976</xdr:rowOff>
    </xdr:to>
    <xdr:pic>
      <xdr:nvPicPr>
        <xdr:cNvPr id="7" name="Imagen 6">
          <a:extLst>
            <a:ext uri="{FF2B5EF4-FFF2-40B4-BE49-F238E27FC236}">
              <a16:creationId xmlns:a16="http://schemas.microsoft.com/office/drawing/2014/main" id="{9D98CDA1-9B90-46F0-A8CA-ECE6B14C938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29737" y="4776449"/>
          <a:ext cx="3573029" cy="2521607"/>
        </a:xfrm>
        <a:prstGeom prst="rect">
          <a:avLst/>
        </a:prstGeom>
      </xdr:spPr>
    </xdr:pic>
    <xdr:clientData/>
  </xdr:twoCellAnchor>
  <xdr:twoCellAnchor editAs="oneCell">
    <xdr:from>
      <xdr:col>1</xdr:col>
      <xdr:colOff>217400</xdr:colOff>
      <xdr:row>56</xdr:row>
      <xdr:rowOff>20548</xdr:rowOff>
    </xdr:from>
    <xdr:to>
      <xdr:col>6</xdr:col>
      <xdr:colOff>762396</xdr:colOff>
      <xdr:row>69</xdr:row>
      <xdr:rowOff>161926</xdr:rowOff>
    </xdr:to>
    <xdr:pic>
      <xdr:nvPicPr>
        <xdr:cNvPr id="8" name="Imagen 7">
          <a:extLst>
            <a:ext uri="{FF2B5EF4-FFF2-40B4-BE49-F238E27FC236}">
              <a16:creationId xmlns:a16="http://schemas.microsoft.com/office/drawing/2014/main" id="{D171F6C7-671C-4985-9C16-5C91AB72506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61240" y="13088848"/>
          <a:ext cx="3585376" cy="2518818"/>
        </a:xfrm>
        <a:prstGeom prst="rect">
          <a:avLst/>
        </a:prstGeom>
      </xdr:spPr>
    </xdr:pic>
    <xdr:clientData/>
  </xdr:twoCellAnchor>
  <xdr:twoCellAnchor editAs="oneCell">
    <xdr:from>
      <xdr:col>1</xdr:col>
      <xdr:colOff>201276</xdr:colOff>
      <xdr:row>72</xdr:row>
      <xdr:rowOff>17620</xdr:rowOff>
    </xdr:from>
    <xdr:to>
      <xdr:col>6</xdr:col>
      <xdr:colOff>752476</xdr:colOff>
      <xdr:row>85</xdr:row>
      <xdr:rowOff>157304</xdr:rowOff>
    </xdr:to>
    <xdr:pic>
      <xdr:nvPicPr>
        <xdr:cNvPr id="9" name="Imagen 8">
          <a:extLst>
            <a:ext uri="{FF2B5EF4-FFF2-40B4-BE49-F238E27FC236}">
              <a16:creationId xmlns:a16="http://schemas.microsoft.com/office/drawing/2014/main" id="{F2AB348C-56C4-4158-9716-5311D8941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45116" y="16027240"/>
          <a:ext cx="3591580" cy="2517124"/>
        </a:xfrm>
        <a:prstGeom prst="rect">
          <a:avLst/>
        </a:prstGeom>
      </xdr:spPr>
    </xdr:pic>
    <xdr:clientData/>
  </xdr:twoCellAnchor>
  <xdr:twoCellAnchor editAs="oneCell">
    <xdr:from>
      <xdr:col>7</xdr:col>
      <xdr:colOff>379325</xdr:colOff>
      <xdr:row>72</xdr:row>
      <xdr:rowOff>61573</xdr:rowOff>
    </xdr:from>
    <xdr:to>
      <xdr:col>11</xdr:col>
      <xdr:colOff>104776</xdr:colOff>
      <xdr:row>86</xdr:row>
      <xdr:rowOff>1979</xdr:rowOff>
    </xdr:to>
    <xdr:pic>
      <xdr:nvPicPr>
        <xdr:cNvPr id="10" name="Imagen 9">
          <a:extLst>
            <a:ext uri="{FF2B5EF4-FFF2-40B4-BE49-F238E27FC236}">
              <a16:creationId xmlns:a16="http://schemas.microsoft.com/office/drawing/2014/main" id="{0DAAAD97-F56F-4220-96FB-3816A477810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783685" y="16071193"/>
          <a:ext cx="3573551" cy="2500726"/>
        </a:xfrm>
        <a:prstGeom prst="rect">
          <a:avLst/>
        </a:prstGeom>
      </xdr:spPr>
    </xdr:pic>
    <xdr:clientData/>
  </xdr:twoCellAnchor>
  <xdr:twoCellAnchor editAs="oneCell">
    <xdr:from>
      <xdr:col>7</xdr:col>
      <xdr:colOff>375266</xdr:colOff>
      <xdr:row>56</xdr:row>
      <xdr:rowOff>40725</xdr:rowOff>
    </xdr:from>
    <xdr:to>
      <xdr:col>11</xdr:col>
      <xdr:colOff>123825</xdr:colOff>
      <xdr:row>70</xdr:row>
      <xdr:rowOff>1861</xdr:rowOff>
    </xdr:to>
    <xdr:pic>
      <xdr:nvPicPr>
        <xdr:cNvPr id="11" name="Imagen 10">
          <a:extLst>
            <a:ext uri="{FF2B5EF4-FFF2-40B4-BE49-F238E27FC236}">
              <a16:creationId xmlns:a16="http://schemas.microsoft.com/office/drawing/2014/main" id="{7388D80F-1B41-4EF5-870C-EE761EEACCE1}"/>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779626" y="13109025"/>
          <a:ext cx="3596659" cy="2521456"/>
        </a:xfrm>
        <a:prstGeom prst="rect">
          <a:avLst/>
        </a:prstGeom>
      </xdr:spPr>
    </xdr:pic>
    <xdr:clientData/>
  </xdr:twoCellAnchor>
  <xdr:twoCellAnchor editAs="oneCell">
    <xdr:from>
      <xdr:col>1</xdr:col>
      <xdr:colOff>266539</xdr:colOff>
      <xdr:row>39</xdr:row>
      <xdr:rowOff>49103</xdr:rowOff>
    </xdr:from>
    <xdr:to>
      <xdr:col>6</xdr:col>
      <xdr:colOff>716175</xdr:colOff>
      <xdr:row>52</xdr:row>
      <xdr:rowOff>114045</xdr:rowOff>
    </xdr:to>
    <xdr:pic>
      <xdr:nvPicPr>
        <xdr:cNvPr id="12" name="Imagen 11">
          <a:extLst>
            <a:ext uri="{FF2B5EF4-FFF2-40B4-BE49-F238E27FC236}">
              <a16:creationId xmlns:a16="http://schemas.microsoft.com/office/drawing/2014/main" id="{23470B79-5FF6-4A6A-8B73-FF82572C5DF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510379" y="9330263"/>
          <a:ext cx="3490016" cy="2442382"/>
        </a:xfrm>
        <a:prstGeom prst="rect">
          <a:avLst/>
        </a:prstGeom>
      </xdr:spPr>
    </xdr:pic>
    <xdr:clientData/>
  </xdr:twoCellAnchor>
  <xdr:twoCellAnchor editAs="oneCell">
    <xdr:from>
      <xdr:col>7</xdr:col>
      <xdr:colOff>434605</xdr:colOff>
      <xdr:row>39</xdr:row>
      <xdr:rowOff>74921</xdr:rowOff>
    </xdr:from>
    <xdr:to>
      <xdr:col>11</xdr:col>
      <xdr:colOff>90908</xdr:colOff>
      <xdr:row>52</xdr:row>
      <xdr:rowOff>145382</xdr:rowOff>
    </xdr:to>
    <xdr:pic>
      <xdr:nvPicPr>
        <xdr:cNvPr id="13" name="Imagen 12">
          <a:extLst>
            <a:ext uri="{FF2B5EF4-FFF2-40B4-BE49-F238E27FC236}">
              <a16:creationId xmlns:a16="http://schemas.microsoft.com/office/drawing/2014/main" id="{79E62E1D-9C11-4B2E-BFC3-4BCB544F9F1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838965" y="9356081"/>
          <a:ext cx="3504403" cy="244790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56"/>
  <sheetViews>
    <sheetView showGridLines="0" tabSelected="1" topLeftCell="B1" zoomScale="60" zoomScaleNormal="60" zoomScaleSheetLayoutView="70" zoomScalePageLayoutView="95" workbookViewId="0">
      <selection activeCell="M45" sqref="M45:R4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83"/>
      <c r="C2" s="483"/>
      <c r="D2" s="483"/>
      <c r="E2" s="483"/>
      <c r="F2" s="535" t="s">
        <v>553</v>
      </c>
      <c r="G2" s="535"/>
      <c r="H2" s="535"/>
      <c r="I2" s="535"/>
      <c r="J2" s="535"/>
      <c r="K2" s="535"/>
      <c r="L2" s="535"/>
      <c r="M2" s="535"/>
      <c r="N2" s="535"/>
      <c r="O2" s="535"/>
      <c r="P2" s="535"/>
      <c r="Q2" s="535" t="s">
        <v>0</v>
      </c>
      <c r="R2" s="535"/>
      <c r="S2" s="483"/>
      <c r="T2" s="483"/>
    </row>
    <row r="3" spans="2:20" ht="30" customHeight="1" x14ac:dyDescent="0.2">
      <c r="B3" s="483"/>
      <c r="C3" s="483"/>
      <c r="D3" s="483"/>
      <c r="E3" s="483"/>
      <c r="F3" s="535" t="s">
        <v>554</v>
      </c>
      <c r="G3" s="535"/>
      <c r="H3" s="483" t="s">
        <v>1</v>
      </c>
      <c r="I3" s="483"/>
      <c r="J3" s="483"/>
      <c r="K3" s="483"/>
      <c r="L3" s="483"/>
      <c r="M3" s="483"/>
      <c r="N3" s="483"/>
      <c r="O3" s="483"/>
      <c r="P3" s="483"/>
      <c r="Q3" s="535" t="s">
        <v>2</v>
      </c>
      <c r="R3" s="535"/>
      <c r="S3" s="634"/>
      <c r="T3" s="634"/>
    </row>
    <row r="4" spans="2:20" ht="30" customHeight="1" x14ac:dyDescent="0.2">
      <c r="B4" s="483"/>
      <c r="C4" s="483"/>
      <c r="D4" s="483"/>
      <c r="E4" s="483"/>
      <c r="F4" s="535" t="s">
        <v>555</v>
      </c>
      <c r="G4" s="535"/>
      <c r="H4" s="483" t="s">
        <v>3</v>
      </c>
      <c r="I4" s="483"/>
      <c r="J4" s="483"/>
      <c r="K4" s="483"/>
      <c r="L4" s="483"/>
      <c r="M4" s="483"/>
      <c r="N4" s="483"/>
      <c r="O4" s="483"/>
      <c r="P4" s="483"/>
      <c r="Q4" s="535" t="s">
        <v>4</v>
      </c>
      <c r="R4" s="535"/>
      <c r="S4" s="631" t="s">
        <v>939</v>
      </c>
      <c r="T4" s="631"/>
    </row>
    <row r="5" spans="2:20" ht="14.25" x14ac:dyDescent="0.2">
      <c r="B5" s="632"/>
      <c r="C5" s="632"/>
      <c r="D5" s="632"/>
      <c r="E5" s="632"/>
      <c r="F5" s="632"/>
      <c r="G5" s="632"/>
      <c r="H5" s="632"/>
      <c r="I5" s="632"/>
      <c r="J5" s="632"/>
      <c r="K5" s="632"/>
      <c r="L5" s="632"/>
      <c r="M5" s="632"/>
      <c r="N5" s="632"/>
      <c r="O5" s="632"/>
      <c r="P5" s="632"/>
      <c r="Q5" s="632"/>
      <c r="R5" s="632"/>
      <c r="S5" s="632"/>
      <c r="T5" s="632"/>
    </row>
    <row r="6" spans="2:20" ht="22.5" customHeight="1" x14ac:dyDescent="0.2">
      <c r="B6" s="633" t="s">
        <v>5</v>
      </c>
      <c r="C6" s="633"/>
      <c r="D6" s="633"/>
      <c r="E6" s="633"/>
      <c r="F6" s="633"/>
      <c r="G6" s="633"/>
      <c r="H6" s="633"/>
      <c r="I6" s="633"/>
      <c r="J6" s="633"/>
      <c r="K6" s="633"/>
      <c r="L6" s="633"/>
      <c r="M6" s="633"/>
      <c r="N6" s="633"/>
      <c r="O6" s="633"/>
      <c r="P6" s="633"/>
      <c r="Q6" s="633"/>
      <c r="R6" s="633"/>
      <c r="S6" s="633"/>
      <c r="T6" s="633"/>
    </row>
    <row r="7" spans="2:20" ht="14.25" x14ac:dyDescent="0.2">
      <c r="B7" s="341"/>
      <c r="C7" s="341"/>
      <c r="D7" s="341"/>
      <c r="E7" s="341"/>
      <c r="F7" s="341"/>
      <c r="G7" s="341"/>
      <c r="H7" s="341"/>
      <c r="I7" s="341"/>
      <c r="J7" s="341"/>
      <c r="K7" s="341"/>
      <c r="L7" s="341"/>
      <c r="M7" s="341"/>
      <c r="N7" s="341"/>
      <c r="O7" s="341"/>
      <c r="P7" s="341"/>
      <c r="Q7" s="341"/>
      <c r="R7" s="341"/>
      <c r="S7" s="341"/>
      <c r="T7" s="341"/>
    </row>
    <row r="8" spans="2:20" ht="22.5" customHeight="1" x14ac:dyDescent="0.2">
      <c r="B8" s="562" t="s">
        <v>6</v>
      </c>
      <c r="C8" s="562"/>
      <c r="D8" s="562"/>
      <c r="E8" s="562"/>
      <c r="F8" s="562"/>
      <c r="G8" s="562"/>
      <c r="H8" s="562"/>
      <c r="I8" s="562"/>
      <c r="J8" s="562"/>
      <c r="K8" s="562"/>
      <c r="L8" s="562"/>
      <c r="M8" s="562"/>
      <c r="N8" s="562"/>
      <c r="O8" s="562"/>
      <c r="P8" s="562"/>
      <c r="Q8" s="562"/>
      <c r="R8" s="562"/>
      <c r="S8" s="562"/>
      <c r="T8" s="562"/>
    </row>
    <row r="9" spans="2:20" ht="22.5" customHeight="1" x14ac:dyDescent="0.2">
      <c r="B9" s="264" t="s">
        <v>7</v>
      </c>
      <c r="C9" s="563"/>
      <c r="D9" s="563"/>
      <c r="E9" s="563"/>
      <c r="F9" s="563"/>
      <c r="G9" s="563"/>
      <c r="H9" s="563"/>
      <c r="I9" s="563"/>
      <c r="J9" s="563"/>
      <c r="K9" s="563"/>
      <c r="L9" s="563"/>
      <c r="M9" s="563"/>
      <c r="N9" s="563"/>
      <c r="O9" s="563"/>
      <c r="P9" s="563"/>
      <c r="Q9" s="563"/>
      <c r="R9" s="563"/>
      <c r="S9" s="563"/>
      <c r="T9" s="265"/>
    </row>
    <row r="10" spans="2:20" ht="22.5" customHeight="1" x14ac:dyDescent="0.2">
      <c r="B10" s="475" t="s">
        <v>8</v>
      </c>
      <c r="C10" s="475"/>
      <c r="D10" s="475"/>
      <c r="E10" s="475"/>
      <c r="F10" s="550" t="s">
        <v>9</v>
      </c>
      <c r="G10" s="551"/>
      <c r="H10" s="551"/>
      <c r="I10" s="552"/>
      <c r="J10" s="638" t="s">
        <v>10</v>
      </c>
      <c r="K10" s="639"/>
      <c r="L10" s="639"/>
      <c r="M10" s="639"/>
      <c r="N10" s="640"/>
      <c r="O10" s="550" t="s">
        <v>11</v>
      </c>
      <c r="P10" s="551"/>
      <c r="Q10" s="552"/>
      <c r="R10" s="644" t="s">
        <v>12</v>
      </c>
      <c r="S10" s="644"/>
      <c r="T10" s="644"/>
    </row>
    <row r="11" spans="2:20" ht="22.5" customHeight="1" x14ac:dyDescent="0.2">
      <c r="B11" s="475"/>
      <c r="C11" s="475"/>
      <c r="D11" s="475"/>
      <c r="E11" s="475"/>
      <c r="F11" s="635"/>
      <c r="G11" s="636"/>
      <c r="H11" s="636"/>
      <c r="I11" s="637"/>
      <c r="J11" s="641"/>
      <c r="K11" s="642"/>
      <c r="L11" s="642"/>
      <c r="M11" s="642"/>
      <c r="N11" s="643"/>
      <c r="O11" s="635"/>
      <c r="P11" s="636"/>
      <c r="Q11" s="637"/>
      <c r="R11" s="644"/>
      <c r="S11" s="644"/>
      <c r="T11" s="644"/>
    </row>
    <row r="12" spans="2:20" ht="168" customHeight="1" x14ac:dyDescent="0.2">
      <c r="B12" s="584" t="s">
        <v>13</v>
      </c>
      <c r="C12" s="585"/>
      <c r="D12" s="585"/>
      <c r="E12" s="586"/>
      <c r="F12" s="578" t="s">
        <v>659</v>
      </c>
      <c r="G12" s="579"/>
      <c r="H12" s="579"/>
      <c r="I12" s="580"/>
      <c r="J12" s="602" t="s">
        <v>660</v>
      </c>
      <c r="K12" s="603"/>
      <c r="L12" s="603"/>
      <c r="M12" s="603"/>
      <c r="N12" s="604"/>
      <c r="O12" s="578" t="s">
        <v>662</v>
      </c>
      <c r="P12" s="579"/>
      <c r="Q12" s="580"/>
      <c r="R12" s="572" t="s">
        <v>817</v>
      </c>
      <c r="S12" s="573"/>
      <c r="T12" s="574"/>
    </row>
    <row r="13" spans="2:20" ht="168" customHeight="1" x14ac:dyDescent="0.2">
      <c r="B13" s="606"/>
      <c r="C13" s="607"/>
      <c r="D13" s="607"/>
      <c r="E13" s="608"/>
      <c r="F13" s="590"/>
      <c r="G13" s="591"/>
      <c r="H13" s="591"/>
      <c r="I13" s="592"/>
      <c r="J13" s="602" t="s">
        <v>661</v>
      </c>
      <c r="K13" s="603"/>
      <c r="L13" s="603"/>
      <c r="M13" s="603"/>
      <c r="N13" s="604"/>
      <c r="O13" s="590"/>
      <c r="P13" s="591"/>
      <c r="Q13" s="592"/>
      <c r="R13" s="645"/>
      <c r="S13" s="646"/>
      <c r="T13" s="647"/>
    </row>
    <row r="14" spans="2:20" ht="409.6" customHeight="1" x14ac:dyDescent="0.2">
      <c r="B14" s="584" t="s">
        <v>14</v>
      </c>
      <c r="C14" s="585"/>
      <c r="D14" s="585"/>
      <c r="E14" s="586"/>
      <c r="F14" s="578" t="s">
        <v>556</v>
      </c>
      <c r="G14" s="579"/>
      <c r="H14" s="579"/>
      <c r="I14" s="580"/>
      <c r="J14" s="578" t="s">
        <v>658</v>
      </c>
      <c r="K14" s="579"/>
      <c r="L14" s="579"/>
      <c r="M14" s="579"/>
      <c r="N14" s="580"/>
      <c r="O14" s="578" t="s">
        <v>663</v>
      </c>
      <c r="P14" s="579"/>
      <c r="Q14" s="580"/>
      <c r="R14" s="572" t="s">
        <v>818</v>
      </c>
      <c r="S14" s="573"/>
      <c r="T14" s="574"/>
    </row>
    <row r="15" spans="2:20" ht="351.6" customHeight="1" x14ac:dyDescent="0.2">
      <c r="B15" s="587"/>
      <c r="C15" s="588"/>
      <c r="D15" s="588"/>
      <c r="E15" s="589"/>
      <c r="F15" s="581"/>
      <c r="G15" s="582"/>
      <c r="H15" s="582"/>
      <c r="I15" s="583"/>
      <c r="J15" s="581"/>
      <c r="K15" s="582"/>
      <c r="L15" s="582"/>
      <c r="M15" s="582"/>
      <c r="N15" s="583"/>
      <c r="O15" s="581"/>
      <c r="P15" s="582"/>
      <c r="Q15" s="583"/>
      <c r="R15" s="575"/>
      <c r="S15" s="576"/>
      <c r="T15" s="577"/>
    </row>
    <row r="16" spans="2:20" ht="409.6" customHeight="1" x14ac:dyDescent="0.2">
      <c r="B16" s="584" t="s">
        <v>15</v>
      </c>
      <c r="C16" s="585"/>
      <c r="D16" s="585"/>
      <c r="E16" s="586"/>
      <c r="F16" s="578" t="s">
        <v>677</v>
      </c>
      <c r="G16" s="579"/>
      <c r="H16" s="579"/>
      <c r="I16" s="580"/>
      <c r="J16" s="578" t="s">
        <v>121</v>
      </c>
      <c r="K16" s="579"/>
      <c r="L16" s="579"/>
      <c r="M16" s="579"/>
      <c r="N16" s="580"/>
      <c r="O16" s="578" t="s">
        <v>657</v>
      </c>
      <c r="P16" s="579"/>
      <c r="Q16" s="580"/>
      <c r="R16" s="360" t="s">
        <v>819</v>
      </c>
      <c r="S16" s="399"/>
      <c r="T16" s="361"/>
    </row>
    <row r="17" spans="2:20" ht="409.6" customHeight="1" x14ac:dyDescent="0.2">
      <c r="B17" s="587"/>
      <c r="C17" s="588"/>
      <c r="D17" s="588"/>
      <c r="E17" s="589"/>
      <c r="F17" s="581"/>
      <c r="G17" s="582"/>
      <c r="H17" s="582"/>
      <c r="I17" s="583"/>
      <c r="J17" s="581"/>
      <c r="K17" s="582"/>
      <c r="L17" s="582"/>
      <c r="M17" s="582"/>
      <c r="N17" s="583"/>
      <c r="O17" s="581"/>
      <c r="P17" s="582"/>
      <c r="Q17" s="583"/>
      <c r="R17" s="362"/>
      <c r="S17" s="442"/>
      <c r="T17" s="363"/>
    </row>
    <row r="18" spans="2:20" ht="41.45" customHeight="1" x14ac:dyDescent="0.2">
      <c r="B18" s="606"/>
      <c r="C18" s="607"/>
      <c r="D18" s="607"/>
      <c r="E18" s="608"/>
      <c r="F18" s="590"/>
      <c r="G18" s="591"/>
      <c r="H18" s="591"/>
      <c r="I18" s="592"/>
      <c r="J18" s="590"/>
      <c r="K18" s="591"/>
      <c r="L18" s="591"/>
      <c r="M18" s="591"/>
      <c r="N18" s="592"/>
      <c r="O18" s="590"/>
      <c r="P18" s="591"/>
      <c r="Q18" s="592"/>
      <c r="R18" s="364"/>
      <c r="S18" s="400"/>
      <c r="T18" s="365"/>
    </row>
    <row r="19" spans="2:20" ht="409.6" customHeight="1" x14ac:dyDescent="0.2">
      <c r="B19" s="584" t="s">
        <v>16</v>
      </c>
      <c r="C19" s="585"/>
      <c r="D19" s="585"/>
      <c r="E19" s="586"/>
      <c r="F19" s="578" t="s">
        <v>656</v>
      </c>
      <c r="G19" s="579"/>
      <c r="H19" s="579"/>
      <c r="I19" s="580"/>
      <c r="J19" s="578" t="s">
        <v>654</v>
      </c>
      <c r="K19" s="579"/>
      <c r="L19" s="579"/>
      <c r="M19" s="579"/>
      <c r="N19" s="580"/>
      <c r="O19" s="360" t="s">
        <v>655</v>
      </c>
      <c r="P19" s="399"/>
      <c r="Q19" s="361"/>
      <c r="R19" s="593"/>
      <c r="S19" s="594"/>
      <c r="T19" s="595"/>
    </row>
    <row r="20" spans="2:20" ht="409.6" customHeight="1" x14ac:dyDescent="0.2">
      <c r="B20" s="587"/>
      <c r="C20" s="588"/>
      <c r="D20" s="588"/>
      <c r="E20" s="589"/>
      <c r="F20" s="581"/>
      <c r="G20" s="582"/>
      <c r="H20" s="582"/>
      <c r="I20" s="583"/>
      <c r="J20" s="581"/>
      <c r="K20" s="582"/>
      <c r="L20" s="582"/>
      <c r="M20" s="582"/>
      <c r="N20" s="583"/>
      <c r="O20" s="362"/>
      <c r="P20" s="442"/>
      <c r="Q20" s="363"/>
      <c r="R20" s="596"/>
      <c r="S20" s="597"/>
      <c r="T20" s="598"/>
    </row>
    <row r="21" spans="2:20" ht="409.6" customHeight="1" x14ac:dyDescent="0.2">
      <c r="B21" s="587"/>
      <c r="C21" s="588"/>
      <c r="D21" s="588"/>
      <c r="E21" s="589"/>
      <c r="F21" s="581"/>
      <c r="G21" s="582"/>
      <c r="H21" s="582"/>
      <c r="I21" s="583"/>
      <c r="J21" s="581"/>
      <c r="K21" s="582"/>
      <c r="L21" s="582"/>
      <c r="M21" s="582"/>
      <c r="N21" s="583"/>
      <c r="O21" s="362"/>
      <c r="P21" s="442"/>
      <c r="Q21" s="363"/>
      <c r="R21" s="596"/>
      <c r="S21" s="597"/>
      <c r="T21" s="598"/>
    </row>
    <row r="22" spans="2:20" ht="200.45" customHeight="1" x14ac:dyDescent="0.2">
      <c r="B22" s="606"/>
      <c r="C22" s="607"/>
      <c r="D22" s="607"/>
      <c r="E22" s="608"/>
      <c r="F22" s="590"/>
      <c r="G22" s="591"/>
      <c r="H22" s="591"/>
      <c r="I22" s="592"/>
      <c r="J22" s="590"/>
      <c r="K22" s="591"/>
      <c r="L22" s="591"/>
      <c r="M22" s="591"/>
      <c r="N22" s="592"/>
      <c r="O22" s="364"/>
      <c r="P22" s="400"/>
      <c r="Q22" s="365"/>
      <c r="R22" s="599"/>
      <c r="S22" s="600"/>
      <c r="T22" s="601"/>
    </row>
    <row r="23" spans="2:20" ht="107.45" customHeight="1" x14ac:dyDescent="0.2">
      <c r="B23" s="584" t="s">
        <v>17</v>
      </c>
      <c r="C23" s="585"/>
      <c r="D23" s="585"/>
      <c r="E23" s="586"/>
      <c r="F23" s="578" t="s">
        <v>664</v>
      </c>
      <c r="G23" s="579"/>
      <c r="H23" s="579"/>
      <c r="I23" s="580"/>
      <c r="J23" s="602" t="s">
        <v>18</v>
      </c>
      <c r="K23" s="603"/>
      <c r="L23" s="603"/>
      <c r="M23" s="603"/>
      <c r="N23" s="604"/>
      <c r="O23" s="578" t="s">
        <v>666</v>
      </c>
      <c r="P23" s="579"/>
      <c r="Q23" s="580"/>
      <c r="R23" s="578" t="s">
        <v>667</v>
      </c>
      <c r="S23" s="579"/>
      <c r="T23" s="580"/>
    </row>
    <row r="24" spans="2:20" ht="409.6" customHeight="1" x14ac:dyDescent="0.2">
      <c r="B24" s="587"/>
      <c r="C24" s="588"/>
      <c r="D24" s="588"/>
      <c r="E24" s="589"/>
      <c r="F24" s="581"/>
      <c r="G24" s="582"/>
      <c r="H24" s="582"/>
      <c r="I24" s="583"/>
      <c r="J24" s="578" t="s">
        <v>665</v>
      </c>
      <c r="K24" s="579"/>
      <c r="L24" s="579"/>
      <c r="M24" s="579"/>
      <c r="N24" s="580"/>
      <c r="O24" s="581"/>
      <c r="P24" s="582"/>
      <c r="Q24" s="583"/>
      <c r="R24" s="581"/>
      <c r="S24" s="582"/>
      <c r="T24" s="583"/>
    </row>
    <row r="25" spans="2:20" ht="409.6" customHeight="1" x14ac:dyDescent="0.2">
      <c r="B25" s="587"/>
      <c r="C25" s="588"/>
      <c r="D25" s="588"/>
      <c r="E25" s="589"/>
      <c r="F25" s="581"/>
      <c r="G25" s="582"/>
      <c r="H25" s="582"/>
      <c r="I25" s="583"/>
      <c r="J25" s="581"/>
      <c r="K25" s="582"/>
      <c r="L25" s="582"/>
      <c r="M25" s="582"/>
      <c r="N25" s="583"/>
      <c r="O25" s="581"/>
      <c r="P25" s="582"/>
      <c r="Q25" s="583"/>
      <c r="R25" s="581"/>
      <c r="S25" s="582"/>
      <c r="T25" s="583"/>
    </row>
    <row r="26" spans="2:20" ht="409.6" customHeight="1" x14ac:dyDescent="0.2">
      <c r="B26" s="587"/>
      <c r="C26" s="588"/>
      <c r="D26" s="588"/>
      <c r="E26" s="589"/>
      <c r="F26" s="581"/>
      <c r="G26" s="582"/>
      <c r="H26" s="582"/>
      <c r="I26" s="583"/>
      <c r="J26" s="581"/>
      <c r="K26" s="582"/>
      <c r="L26" s="582"/>
      <c r="M26" s="582"/>
      <c r="N26" s="583"/>
      <c r="O26" s="581"/>
      <c r="P26" s="582"/>
      <c r="Q26" s="583"/>
      <c r="R26" s="581"/>
      <c r="S26" s="582"/>
      <c r="T26" s="583"/>
    </row>
    <row r="27" spans="2:20" ht="144" customHeight="1" x14ac:dyDescent="0.2">
      <c r="B27" s="606"/>
      <c r="C27" s="607"/>
      <c r="D27" s="607"/>
      <c r="E27" s="608"/>
      <c r="F27" s="590"/>
      <c r="G27" s="591"/>
      <c r="H27" s="591"/>
      <c r="I27" s="592"/>
      <c r="J27" s="590"/>
      <c r="K27" s="591"/>
      <c r="L27" s="591"/>
      <c r="M27" s="591"/>
      <c r="N27" s="592"/>
      <c r="O27" s="590"/>
      <c r="P27" s="591"/>
      <c r="Q27" s="592"/>
      <c r="R27" s="590"/>
      <c r="S27" s="591"/>
      <c r="T27" s="592"/>
    </row>
    <row r="28" spans="2:20" ht="82.5" customHeight="1" x14ac:dyDescent="0.2">
      <c r="B28" s="535" t="s">
        <v>19</v>
      </c>
      <c r="C28" s="535"/>
      <c r="D28" s="535"/>
      <c r="E28" s="535"/>
      <c r="F28" s="602" t="s">
        <v>668</v>
      </c>
      <c r="G28" s="603"/>
      <c r="H28" s="603"/>
      <c r="I28" s="604"/>
      <c r="J28" s="605" t="s">
        <v>122</v>
      </c>
      <c r="K28" s="605"/>
      <c r="L28" s="605"/>
      <c r="M28" s="605"/>
      <c r="N28" s="605"/>
      <c r="O28" s="602" t="s">
        <v>123</v>
      </c>
      <c r="P28" s="603"/>
      <c r="Q28" s="604"/>
      <c r="R28" s="629"/>
      <c r="S28" s="624"/>
      <c r="T28" s="625"/>
    </row>
    <row r="29" spans="2:20" ht="133.9" customHeight="1" x14ac:dyDescent="0.2">
      <c r="B29" s="535" t="s">
        <v>20</v>
      </c>
      <c r="C29" s="535"/>
      <c r="D29" s="535"/>
      <c r="E29" s="535"/>
      <c r="F29" s="578" t="s">
        <v>670</v>
      </c>
      <c r="G29" s="579"/>
      <c r="H29" s="579"/>
      <c r="I29" s="580"/>
      <c r="J29" s="602" t="s">
        <v>671</v>
      </c>
      <c r="K29" s="603"/>
      <c r="L29" s="603"/>
      <c r="M29" s="603"/>
      <c r="N29" s="604"/>
      <c r="O29" s="602" t="s">
        <v>669</v>
      </c>
      <c r="P29" s="603"/>
      <c r="Q29" s="603"/>
      <c r="R29" s="491" t="s">
        <v>820</v>
      </c>
      <c r="S29" s="624"/>
      <c r="T29" s="625"/>
    </row>
    <row r="30" spans="2:20" ht="237.6" customHeight="1" x14ac:dyDescent="0.2">
      <c r="B30" s="535" t="s">
        <v>21</v>
      </c>
      <c r="C30" s="535"/>
      <c r="D30" s="535"/>
      <c r="E30" s="535"/>
      <c r="F30" s="629"/>
      <c r="G30" s="624"/>
      <c r="H30" s="624"/>
      <c r="I30" s="625"/>
      <c r="J30" s="630"/>
      <c r="K30" s="630"/>
      <c r="L30" s="630"/>
      <c r="M30" s="630"/>
      <c r="N30" s="630"/>
      <c r="O30" s="602" t="s">
        <v>672</v>
      </c>
      <c r="P30" s="603"/>
      <c r="Q30" s="604"/>
      <c r="R30" s="629"/>
      <c r="S30" s="624"/>
      <c r="T30" s="625"/>
    </row>
    <row r="31" spans="2:20" ht="409.6" customHeight="1" x14ac:dyDescent="0.2">
      <c r="B31" s="584" t="s">
        <v>22</v>
      </c>
      <c r="C31" s="585"/>
      <c r="D31" s="585"/>
      <c r="E31" s="586"/>
      <c r="F31" s="578" t="s">
        <v>557</v>
      </c>
      <c r="G31" s="579"/>
      <c r="H31" s="579"/>
      <c r="I31" s="580"/>
      <c r="J31" s="578" t="s">
        <v>673</v>
      </c>
      <c r="K31" s="579"/>
      <c r="L31" s="579"/>
      <c r="M31" s="579"/>
      <c r="N31" s="580"/>
      <c r="O31" s="578" t="s">
        <v>125</v>
      </c>
      <c r="P31" s="579"/>
      <c r="Q31" s="580"/>
      <c r="R31" s="578" t="s">
        <v>124</v>
      </c>
      <c r="S31" s="579"/>
      <c r="T31" s="580"/>
    </row>
    <row r="32" spans="2:20" ht="15" customHeight="1" x14ac:dyDescent="0.2">
      <c r="B32" s="606"/>
      <c r="C32" s="607"/>
      <c r="D32" s="607"/>
      <c r="E32" s="608"/>
      <c r="F32" s="590"/>
      <c r="G32" s="591"/>
      <c r="H32" s="591"/>
      <c r="I32" s="592"/>
      <c r="J32" s="590"/>
      <c r="K32" s="591"/>
      <c r="L32" s="591"/>
      <c r="M32" s="591"/>
      <c r="N32" s="592"/>
      <c r="O32" s="590"/>
      <c r="P32" s="591"/>
      <c r="Q32" s="592"/>
      <c r="R32" s="590"/>
      <c r="S32" s="591"/>
      <c r="T32" s="592"/>
    </row>
    <row r="33" spans="2:20" ht="409.15" customHeight="1" x14ac:dyDescent="0.2">
      <c r="B33" s="584" t="s">
        <v>23</v>
      </c>
      <c r="C33" s="585"/>
      <c r="D33" s="585"/>
      <c r="E33" s="586"/>
      <c r="F33" s="578" t="s">
        <v>674</v>
      </c>
      <c r="G33" s="579"/>
      <c r="H33" s="579"/>
      <c r="I33" s="580"/>
      <c r="J33" s="360" t="s">
        <v>675</v>
      </c>
      <c r="K33" s="399"/>
      <c r="L33" s="399"/>
      <c r="M33" s="399"/>
      <c r="N33" s="361"/>
      <c r="O33" s="360" t="s">
        <v>676</v>
      </c>
      <c r="P33" s="399"/>
      <c r="Q33" s="361"/>
      <c r="R33" s="360"/>
      <c r="S33" s="399"/>
      <c r="T33" s="361"/>
    </row>
    <row r="34" spans="2:20" ht="79.900000000000006" customHeight="1" x14ac:dyDescent="0.2">
      <c r="B34" s="606"/>
      <c r="C34" s="607"/>
      <c r="D34" s="607"/>
      <c r="E34" s="608"/>
      <c r="F34" s="590"/>
      <c r="G34" s="591"/>
      <c r="H34" s="591"/>
      <c r="I34" s="592"/>
      <c r="J34" s="364"/>
      <c r="K34" s="400"/>
      <c r="L34" s="400"/>
      <c r="M34" s="400"/>
      <c r="N34" s="365"/>
      <c r="O34" s="364"/>
      <c r="P34" s="400"/>
      <c r="Q34" s="365"/>
      <c r="R34" s="364"/>
      <c r="S34" s="400"/>
      <c r="T34" s="365"/>
    </row>
    <row r="35" spans="2:20" ht="409.6" customHeight="1" x14ac:dyDescent="0.2">
      <c r="B35" s="535" t="s">
        <v>24</v>
      </c>
      <c r="C35" s="535"/>
      <c r="D35" s="535"/>
      <c r="E35" s="535"/>
      <c r="F35" s="341"/>
      <c r="G35" s="341"/>
      <c r="H35" s="341"/>
      <c r="I35" s="341"/>
      <c r="J35" s="341" t="s">
        <v>126</v>
      </c>
      <c r="K35" s="341"/>
      <c r="L35" s="341"/>
      <c r="M35" s="341"/>
      <c r="N35" s="341"/>
      <c r="O35" s="660" t="s">
        <v>821</v>
      </c>
      <c r="P35" s="660"/>
      <c r="Q35" s="660"/>
      <c r="R35" s="341"/>
      <c r="S35" s="341"/>
      <c r="T35" s="341"/>
    </row>
    <row r="36" spans="2:20" ht="206.45" customHeight="1" x14ac:dyDescent="0.2">
      <c r="B36" s="535"/>
      <c r="C36" s="535"/>
      <c r="D36" s="535"/>
      <c r="E36" s="535"/>
      <c r="F36" s="341"/>
      <c r="G36" s="341"/>
      <c r="H36" s="341"/>
      <c r="I36" s="341"/>
      <c r="J36" s="341"/>
      <c r="K36" s="341"/>
      <c r="L36" s="341"/>
      <c r="M36" s="341"/>
      <c r="N36" s="341"/>
      <c r="O36" s="660"/>
      <c r="P36" s="660"/>
      <c r="Q36" s="660"/>
      <c r="R36" s="341"/>
      <c r="S36" s="341"/>
      <c r="T36" s="341"/>
    </row>
    <row r="37" spans="2:20" ht="30" customHeight="1" x14ac:dyDescent="0.2">
      <c r="B37" s="626" t="s">
        <v>111</v>
      </c>
      <c r="C37" s="627"/>
      <c r="D37" s="627"/>
      <c r="E37" s="627"/>
      <c r="F37" s="627"/>
      <c r="G37" s="627"/>
      <c r="H37" s="627"/>
      <c r="I37" s="627"/>
      <c r="J37" s="627"/>
      <c r="K37" s="627"/>
      <c r="L37" s="627"/>
      <c r="M37" s="627"/>
      <c r="N37" s="627"/>
      <c r="O37" s="627"/>
      <c r="P37" s="627"/>
      <c r="Q37" s="627"/>
      <c r="R37" s="627"/>
      <c r="S37" s="627"/>
      <c r="T37" s="628"/>
    </row>
    <row r="38" spans="2:20" ht="22.5" customHeight="1" x14ac:dyDescent="0.2">
      <c r="B38" s="248" t="s">
        <v>25</v>
      </c>
      <c r="C38" s="305"/>
      <c r="D38" s="305"/>
      <c r="E38" s="305"/>
      <c r="F38" s="305"/>
      <c r="G38" s="305"/>
      <c r="H38" s="249"/>
      <c r="I38" s="248" t="s">
        <v>26</v>
      </c>
      <c r="J38" s="249"/>
      <c r="K38" s="248" t="s">
        <v>4</v>
      </c>
      <c r="L38" s="249"/>
      <c r="M38" s="248" t="s">
        <v>27</v>
      </c>
      <c r="N38" s="305"/>
      <c r="O38" s="305"/>
      <c r="P38" s="305"/>
      <c r="Q38" s="305"/>
      <c r="R38" s="249"/>
      <c r="S38" s="248" t="s">
        <v>4</v>
      </c>
      <c r="T38" s="249"/>
    </row>
    <row r="39" spans="2:20" ht="42.75" customHeight="1" x14ac:dyDescent="0.2">
      <c r="B39" s="324" t="s">
        <v>823</v>
      </c>
      <c r="C39" s="325"/>
      <c r="D39" s="325"/>
      <c r="E39" s="325"/>
      <c r="F39" s="325"/>
      <c r="G39" s="325"/>
      <c r="H39" s="326"/>
      <c r="I39" s="327" t="s">
        <v>824</v>
      </c>
      <c r="J39" s="328"/>
      <c r="K39" s="349">
        <v>43782</v>
      </c>
      <c r="L39" s="350"/>
      <c r="M39" s="351" t="s">
        <v>822</v>
      </c>
      <c r="N39" s="352"/>
      <c r="O39" s="352"/>
      <c r="P39" s="352"/>
      <c r="Q39" s="352"/>
      <c r="R39" s="353"/>
      <c r="S39" s="238"/>
      <c r="T39" s="239"/>
    </row>
    <row r="40" spans="2:20" ht="42.75" customHeight="1" x14ac:dyDescent="0.2">
      <c r="B40" s="314" t="s">
        <v>1144</v>
      </c>
      <c r="C40" s="315"/>
      <c r="D40" s="315"/>
      <c r="E40" s="315"/>
      <c r="F40" s="315"/>
      <c r="G40" s="315"/>
      <c r="H40" s="316"/>
      <c r="I40" s="327" t="s">
        <v>1145</v>
      </c>
      <c r="J40" s="328"/>
      <c r="K40" s="349">
        <v>43937</v>
      </c>
      <c r="L40" s="350"/>
      <c r="M40" s="351" t="s">
        <v>822</v>
      </c>
      <c r="N40" s="352"/>
      <c r="O40" s="352"/>
      <c r="P40" s="352"/>
      <c r="Q40" s="352"/>
      <c r="R40" s="353"/>
      <c r="S40" s="238"/>
      <c r="T40" s="239"/>
    </row>
    <row r="41" spans="2:20" ht="46.5" customHeight="1" x14ac:dyDescent="0.2">
      <c r="B41" s="314" t="s">
        <v>1148</v>
      </c>
      <c r="C41" s="315"/>
      <c r="D41" s="315"/>
      <c r="E41" s="315"/>
      <c r="F41" s="315"/>
      <c r="G41" s="315"/>
      <c r="H41" s="316"/>
      <c r="I41" s="327" t="s">
        <v>1149</v>
      </c>
      <c r="J41" s="328"/>
      <c r="K41" s="349">
        <v>43937</v>
      </c>
      <c r="L41" s="350"/>
      <c r="M41" s="351" t="s">
        <v>822</v>
      </c>
      <c r="N41" s="352"/>
      <c r="O41" s="352"/>
      <c r="P41" s="352"/>
      <c r="Q41" s="352"/>
      <c r="R41" s="353"/>
      <c r="S41" s="238"/>
      <c r="T41" s="239"/>
    </row>
    <row r="42" spans="2:20" ht="47.25" customHeight="1" x14ac:dyDescent="0.2">
      <c r="B42" s="380" t="s">
        <v>1146</v>
      </c>
      <c r="C42" s="381"/>
      <c r="D42" s="381"/>
      <c r="E42" s="381"/>
      <c r="F42" s="381"/>
      <c r="G42" s="381"/>
      <c r="H42" s="382"/>
      <c r="I42" s="327" t="s">
        <v>1147</v>
      </c>
      <c r="J42" s="328"/>
      <c r="K42" s="349">
        <v>43937</v>
      </c>
      <c r="L42" s="350"/>
      <c r="M42" s="351" t="s">
        <v>822</v>
      </c>
      <c r="N42" s="352"/>
      <c r="O42" s="352"/>
      <c r="P42" s="352"/>
      <c r="Q42" s="352"/>
      <c r="R42" s="353"/>
      <c r="S42" s="238"/>
      <c r="T42" s="239"/>
    </row>
    <row r="43" spans="2:20" ht="46.5" customHeight="1" x14ac:dyDescent="0.2">
      <c r="B43" s="291" t="s">
        <v>1135</v>
      </c>
      <c r="C43" s="291"/>
      <c r="D43" s="291"/>
      <c r="E43" s="291"/>
      <c r="F43" s="291"/>
      <c r="G43" s="291"/>
      <c r="H43" s="291"/>
      <c r="I43" s="1144" t="s">
        <v>1160</v>
      </c>
      <c r="J43" s="1145"/>
      <c r="K43" s="246" t="s">
        <v>1161</v>
      </c>
      <c r="L43" s="345"/>
      <c r="M43" s="351" t="s">
        <v>822</v>
      </c>
      <c r="N43" s="352"/>
      <c r="O43" s="352"/>
      <c r="P43" s="352"/>
      <c r="Q43" s="352"/>
      <c r="R43" s="353"/>
      <c r="S43" s="238"/>
      <c r="T43" s="239"/>
    </row>
    <row r="44" spans="2:20" ht="60.75" customHeight="1" x14ac:dyDescent="0.2">
      <c r="B44" s="380" t="s">
        <v>1136</v>
      </c>
      <c r="C44" s="381"/>
      <c r="D44" s="381"/>
      <c r="E44" s="381"/>
      <c r="F44" s="381"/>
      <c r="G44" s="381"/>
      <c r="H44" s="382"/>
      <c r="I44" s="1144" t="s">
        <v>1137</v>
      </c>
      <c r="J44" s="1145"/>
      <c r="K44" s="246">
        <v>43922</v>
      </c>
      <c r="L44" s="345"/>
      <c r="M44" s="351" t="s">
        <v>822</v>
      </c>
      <c r="N44" s="352"/>
      <c r="O44" s="352"/>
      <c r="P44" s="352"/>
      <c r="Q44" s="352"/>
      <c r="R44" s="353"/>
      <c r="S44" s="238"/>
      <c r="T44" s="239"/>
    </row>
    <row r="45" spans="2:20" ht="48.75" customHeight="1" x14ac:dyDescent="0.2">
      <c r="B45" s="314" t="s">
        <v>1138</v>
      </c>
      <c r="C45" s="315"/>
      <c r="D45" s="315"/>
      <c r="E45" s="315"/>
      <c r="F45" s="315"/>
      <c r="G45" s="315"/>
      <c r="H45" s="316"/>
      <c r="I45" s="317" t="s">
        <v>1139</v>
      </c>
      <c r="J45" s="318"/>
      <c r="K45" s="319">
        <v>43922</v>
      </c>
      <c r="L45" s="320"/>
      <c r="M45" s="321" t="s">
        <v>822</v>
      </c>
      <c r="N45" s="322"/>
      <c r="O45" s="322"/>
      <c r="P45" s="322"/>
      <c r="Q45" s="322"/>
      <c r="R45" s="323"/>
      <c r="S45" s="238"/>
      <c r="T45" s="239"/>
    </row>
    <row r="46" spans="2:20" ht="41.25" customHeight="1" x14ac:dyDescent="0.2">
      <c r="B46" s="324" t="s">
        <v>1140</v>
      </c>
      <c r="C46" s="325"/>
      <c r="D46" s="325"/>
      <c r="E46" s="325"/>
      <c r="F46" s="325"/>
      <c r="G46" s="325"/>
      <c r="H46" s="326"/>
      <c r="I46" s="317" t="s">
        <v>1141</v>
      </c>
      <c r="J46" s="318"/>
      <c r="K46" s="319">
        <v>43922</v>
      </c>
      <c r="L46" s="320"/>
      <c r="M46" s="351" t="s">
        <v>822</v>
      </c>
      <c r="N46" s="352"/>
      <c r="O46" s="352"/>
      <c r="P46" s="352"/>
      <c r="Q46" s="352"/>
      <c r="R46" s="353"/>
      <c r="S46" s="238"/>
      <c r="T46" s="239"/>
    </row>
    <row r="47" spans="2:20" ht="36.75" customHeight="1" x14ac:dyDescent="0.2">
      <c r="B47" s="291" t="s">
        <v>1142</v>
      </c>
      <c r="C47" s="291"/>
      <c r="D47" s="291"/>
      <c r="E47" s="291"/>
      <c r="F47" s="291"/>
      <c r="G47" s="291"/>
      <c r="H47" s="291"/>
      <c r="I47" s="317" t="s">
        <v>1143</v>
      </c>
      <c r="J47" s="318"/>
      <c r="K47" s="319">
        <v>43922</v>
      </c>
      <c r="L47" s="320"/>
      <c r="M47" s="351" t="s">
        <v>822</v>
      </c>
      <c r="N47" s="352"/>
      <c r="O47" s="352"/>
      <c r="P47" s="352"/>
      <c r="Q47" s="352"/>
      <c r="R47" s="353"/>
      <c r="S47" s="186"/>
      <c r="T47" s="187"/>
    </row>
    <row r="48" spans="2:20" ht="35.25" customHeight="1" x14ac:dyDescent="0.2">
      <c r="B48" s="314" t="s">
        <v>1150</v>
      </c>
      <c r="C48" s="315"/>
      <c r="D48" s="315"/>
      <c r="E48" s="315"/>
      <c r="F48" s="315"/>
      <c r="G48" s="315"/>
      <c r="H48" s="316"/>
      <c r="I48" s="327" t="s">
        <v>1151</v>
      </c>
      <c r="J48" s="328"/>
      <c r="K48" s="349">
        <v>43937</v>
      </c>
      <c r="L48" s="350"/>
      <c r="M48" s="354" t="s">
        <v>822</v>
      </c>
      <c r="N48" s="355"/>
      <c r="O48" s="355"/>
      <c r="P48" s="355"/>
      <c r="Q48" s="355"/>
      <c r="R48" s="356"/>
      <c r="S48" s="186"/>
      <c r="T48" s="187"/>
    </row>
    <row r="49" spans="2:20" ht="30.75" customHeight="1" x14ac:dyDescent="0.2">
      <c r="B49" s="314" t="s">
        <v>1152</v>
      </c>
      <c r="C49" s="315"/>
      <c r="D49" s="315"/>
      <c r="E49" s="315"/>
      <c r="F49" s="315"/>
      <c r="G49" s="315"/>
      <c r="H49" s="316"/>
      <c r="I49" s="327" t="s">
        <v>1153</v>
      </c>
      <c r="J49" s="328"/>
      <c r="K49" s="349">
        <v>43929</v>
      </c>
      <c r="L49" s="350"/>
      <c r="M49" s="354" t="s">
        <v>822</v>
      </c>
      <c r="N49" s="355"/>
      <c r="O49" s="355"/>
      <c r="P49" s="355"/>
      <c r="Q49" s="355"/>
      <c r="R49" s="356"/>
      <c r="S49" s="186"/>
      <c r="T49" s="187"/>
    </row>
    <row r="50" spans="2:20" ht="30" customHeight="1" x14ac:dyDescent="0.2">
      <c r="B50" s="314" t="s">
        <v>1154</v>
      </c>
      <c r="C50" s="315"/>
      <c r="D50" s="315"/>
      <c r="E50" s="315"/>
      <c r="F50" s="315"/>
      <c r="G50" s="315"/>
      <c r="H50" s="316"/>
      <c r="I50" s="327" t="s">
        <v>1156</v>
      </c>
      <c r="J50" s="328"/>
      <c r="K50" s="349">
        <v>43929</v>
      </c>
      <c r="L50" s="350"/>
      <c r="M50" s="321" t="s">
        <v>822</v>
      </c>
      <c r="N50" s="322"/>
      <c r="O50" s="322"/>
      <c r="P50" s="322"/>
      <c r="Q50" s="322"/>
      <c r="R50" s="323"/>
      <c r="S50" s="186"/>
      <c r="T50" s="187"/>
    </row>
    <row r="51" spans="2:20" ht="25.5" customHeight="1" x14ac:dyDescent="0.2">
      <c r="B51" s="324" t="s">
        <v>1155</v>
      </c>
      <c r="C51" s="325"/>
      <c r="D51" s="325"/>
      <c r="E51" s="325"/>
      <c r="F51" s="325"/>
      <c r="G51" s="325"/>
      <c r="H51" s="326"/>
      <c r="I51" s="327" t="s">
        <v>1157</v>
      </c>
      <c r="J51" s="328"/>
      <c r="K51" s="349">
        <v>43929</v>
      </c>
      <c r="L51" s="350"/>
      <c r="M51" s="351" t="s">
        <v>822</v>
      </c>
      <c r="N51" s="352"/>
      <c r="O51" s="352"/>
      <c r="P51" s="352"/>
      <c r="Q51" s="352"/>
      <c r="R51" s="353"/>
      <c r="S51" s="186"/>
      <c r="T51" s="187"/>
    </row>
    <row r="52" spans="2:20" ht="42.75" customHeight="1" x14ac:dyDescent="0.2">
      <c r="B52" s="291" t="s">
        <v>1158</v>
      </c>
      <c r="C52" s="291"/>
      <c r="D52" s="291"/>
      <c r="E52" s="291"/>
      <c r="F52" s="291"/>
      <c r="G52" s="291"/>
      <c r="H52" s="291"/>
      <c r="I52" s="327" t="s">
        <v>1159</v>
      </c>
      <c r="J52" s="328"/>
      <c r="K52" s="349">
        <v>43929</v>
      </c>
      <c r="L52" s="350"/>
      <c r="M52" s="351" t="s">
        <v>822</v>
      </c>
      <c r="N52" s="352"/>
      <c r="O52" s="352"/>
      <c r="P52" s="352"/>
      <c r="Q52" s="352"/>
      <c r="R52" s="353"/>
      <c r="S52" s="186"/>
      <c r="T52" s="187"/>
    </row>
    <row r="53" spans="2:20" ht="55.5" customHeight="1" x14ac:dyDescent="0.2">
      <c r="B53" s="559" t="s">
        <v>28</v>
      </c>
      <c r="C53" s="560"/>
      <c r="D53" s="560"/>
      <c r="E53" s="560"/>
      <c r="F53" s="560"/>
      <c r="G53" s="560"/>
      <c r="H53" s="560"/>
      <c r="I53" s="560"/>
      <c r="J53" s="560"/>
      <c r="K53" s="560"/>
      <c r="L53" s="560"/>
      <c r="M53" s="560"/>
      <c r="N53" s="560"/>
      <c r="O53" s="560"/>
      <c r="P53" s="560"/>
      <c r="Q53" s="560"/>
      <c r="R53" s="560"/>
      <c r="S53" s="560"/>
      <c r="T53" s="561"/>
    </row>
    <row r="54" spans="2:20" ht="14.25" customHeight="1" x14ac:dyDescent="0.2">
      <c r="B54" s="83"/>
      <c r="C54" s="84"/>
      <c r="D54" s="84"/>
      <c r="E54" s="84"/>
      <c r="F54" s="84"/>
      <c r="G54" s="84"/>
      <c r="H54" s="84"/>
      <c r="I54" s="84"/>
      <c r="J54" s="84"/>
      <c r="K54" s="84"/>
      <c r="L54" s="84"/>
      <c r="M54" s="84"/>
      <c r="N54" s="84"/>
      <c r="O54" s="84"/>
      <c r="P54" s="84"/>
      <c r="Q54" s="84"/>
      <c r="R54" s="84"/>
      <c r="S54" s="84"/>
      <c r="T54" s="85"/>
    </row>
    <row r="55" spans="2:20" ht="22.5" customHeight="1" x14ac:dyDescent="0.2">
      <c r="B55" s="562" t="s">
        <v>29</v>
      </c>
      <c r="C55" s="562"/>
      <c r="D55" s="562"/>
      <c r="E55" s="562"/>
      <c r="F55" s="562"/>
      <c r="G55" s="562"/>
      <c r="H55" s="562"/>
      <c r="I55" s="562"/>
      <c r="J55" s="562"/>
      <c r="K55" s="562"/>
      <c r="L55" s="562"/>
      <c r="M55" s="562"/>
      <c r="N55" s="562"/>
      <c r="O55" s="562"/>
      <c r="P55" s="562"/>
      <c r="Q55" s="562"/>
      <c r="R55" s="562"/>
      <c r="S55" s="562"/>
      <c r="T55" s="562"/>
    </row>
    <row r="56" spans="2:20" customFormat="1" ht="25.5" customHeight="1" x14ac:dyDescent="0.25">
      <c r="B56" s="264" t="s">
        <v>130</v>
      </c>
      <c r="C56" s="563"/>
      <c r="D56" s="563"/>
      <c r="E56" s="563"/>
      <c r="F56" s="563"/>
      <c r="G56" s="563"/>
      <c r="H56" s="563"/>
      <c r="I56" s="563"/>
      <c r="J56" s="563"/>
      <c r="K56" s="563"/>
      <c r="L56" s="563"/>
      <c r="M56" s="563"/>
      <c r="N56" s="563"/>
      <c r="O56" s="563"/>
      <c r="P56" s="563"/>
      <c r="Q56" s="563"/>
      <c r="R56" s="563"/>
      <c r="S56" s="563"/>
      <c r="T56" s="265"/>
    </row>
    <row r="57" spans="2:20" customFormat="1" ht="34.5" customHeight="1" x14ac:dyDescent="0.25">
      <c r="B57" s="93" t="s">
        <v>30</v>
      </c>
      <c r="C57" s="264" t="s">
        <v>131</v>
      </c>
      <c r="D57" s="265"/>
      <c r="E57" s="264" t="s">
        <v>558</v>
      </c>
      <c r="F57" s="563"/>
      <c r="G57" s="563"/>
      <c r="H57" s="265"/>
      <c r="I57" s="264" t="s">
        <v>31</v>
      </c>
      <c r="J57" s="563"/>
      <c r="K57" s="563"/>
      <c r="L57" s="563"/>
      <c r="M57" s="563"/>
      <c r="N57" s="563"/>
      <c r="O57" s="563"/>
      <c r="P57" s="563"/>
      <c r="Q57" s="563"/>
      <c r="R57" s="265"/>
      <c r="S57" s="264" t="s">
        <v>32</v>
      </c>
      <c r="T57" s="265"/>
    </row>
    <row r="58" spans="2:20" customFormat="1" ht="408.6" customHeight="1" x14ac:dyDescent="0.25">
      <c r="B58" s="329" t="s">
        <v>33</v>
      </c>
      <c r="C58" s="360" t="s">
        <v>127</v>
      </c>
      <c r="D58" s="361"/>
      <c r="E58" s="360" t="s">
        <v>559</v>
      </c>
      <c r="F58" s="399"/>
      <c r="G58" s="399"/>
      <c r="H58" s="361"/>
      <c r="I58" s="609" t="s">
        <v>701</v>
      </c>
      <c r="J58" s="610"/>
      <c r="K58" s="610"/>
      <c r="L58" s="610"/>
      <c r="M58" s="610"/>
      <c r="N58" s="610"/>
      <c r="O58" s="610"/>
      <c r="P58" s="610"/>
      <c r="Q58" s="610"/>
      <c r="R58" s="611"/>
      <c r="S58" s="618">
        <v>1</v>
      </c>
      <c r="T58" s="619"/>
    </row>
    <row r="59" spans="2:20" s="127" customFormat="1" ht="344.45" customHeight="1" x14ac:dyDescent="0.25">
      <c r="B59" s="330"/>
      <c r="C59" s="362"/>
      <c r="D59" s="363"/>
      <c r="E59" s="362"/>
      <c r="F59" s="482"/>
      <c r="G59" s="482"/>
      <c r="H59" s="363"/>
      <c r="I59" s="612"/>
      <c r="J59" s="613"/>
      <c r="K59" s="613"/>
      <c r="L59" s="613"/>
      <c r="M59" s="613"/>
      <c r="N59" s="613"/>
      <c r="O59" s="613"/>
      <c r="P59" s="613"/>
      <c r="Q59" s="613"/>
      <c r="R59" s="614"/>
      <c r="S59" s="620"/>
      <c r="T59" s="621"/>
    </row>
    <row r="60" spans="2:20" s="127" customFormat="1" ht="162" customHeight="1" x14ac:dyDescent="0.25">
      <c r="B60" s="330"/>
      <c r="C60" s="362"/>
      <c r="D60" s="363"/>
      <c r="E60" s="364"/>
      <c r="F60" s="400"/>
      <c r="G60" s="400"/>
      <c r="H60" s="365"/>
      <c r="I60" s="615"/>
      <c r="J60" s="616"/>
      <c r="K60" s="616"/>
      <c r="L60" s="616"/>
      <c r="M60" s="616"/>
      <c r="N60" s="616"/>
      <c r="O60" s="616"/>
      <c r="P60" s="616"/>
      <c r="Q60" s="616"/>
      <c r="R60" s="617"/>
      <c r="S60" s="622"/>
      <c r="T60" s="623"/>
    </row>
    <row r="61" spans="2:20" customFormat="1" ht="69.599999999999994" customHeight="1" x14ac:dyDescent="0.25">
      <c r="B61" s="330"/>
      <c r="C61" s="362"/>
      <c r="D61" s="363"/>
      <c r="E61" s="343" t="s">
        <v>560</v>
      </c>
      <c r="F61" s="344"/>
      <c r="G61" s="344"/>
      <c r="H61" s="345"/>
      <c r="I61" s="338" t="s">
        <v>525</v>
      </c>
      <c r="J61" s="339"/>
      <c r="K61" s="339"/>
      <c r="L61" s="339"/>
      <c r="M61" s="339"/>
      <c r="N61" s="339"/>
      <c r="O61" s="339"/>
      <c r="P61" s="339"/>
      <c r="Q61" s="339"/>
      <c r="R61" s="340"/>
      <c r="S61" s="548">
        <v>1</v>
      </c>
      <c r="T61" s="549"/>
    </row>
    <row r="62" spans="2:20" customFormat="1" ht="78" customHeight="1" x14ac:dyDescent="0.25">
      <c r="B62" s="330"/>
      <c r="C62" s="362"/>
      <c r="D62" s="482"/>
      <c r="E62" s="341" t="s">
        <v>561</v>
      </c>
      <c r="F62" s="341"/>
      <c r="G62" s="341"/>
      <c r="H62" s="341"/>
      <c r="I62" s="342" t="s">
        <v>625</v>
      </c>
      <c r="J62" s="342"/>
      <c r="K62" s="342"/>
      <c r="L62" s="342"/>
      <c r="M62" s="342"/>
      <c r="N62" s="342"/>
      <c r="O62" s="342"/>
      <c r="P62" s="342"/>
      <c r="Q62" s="342"/>
      <c r="R62" s="342"/>
      <c r="S62" s="571">
        <v>1</v>
      </c>
      <c r="T62" s="571"/>
    </row>
    <row r="63" spans="2:20" s="127" customFormat="1" ht="227.45" customHeight="1" x14ac:dyDescent="0.25">
      <c r="B63" s="330"/>
      <c r="C63" s="362"/>
      <c r="D63" s="482"/>
      <c r="E63" s="564" t="s">
        <v>679</v>
      </c>
      <c r="F63" s="564"/>
      <c r="G63" s="564"/>
      <c r="H63" s="564"/>
      <c r="I63" s="568" t="s">
        <v>702</v>
      </c>
      <c r="J63" s="568"/>
      <c r="K63" s="568"/>
      <c r="L63" s="568"/>
      <c r="M63" s="568"/>
      <c r="N63" s="568"/>
      <c r="O63" s="568"/>
      <c r="P63" s="568"/>
      <c r="Q63" s="568"/>
      <c r="R63" s="568"/>
      <c r="S63" s="569">
        <v>0.6</v>
      </c>
      <c r="T63" s="570"/>
    </row>
    <row r="64" spans="2:20" customFormat="1" ht="51.6" customHeight="1" x14ac:dyDescent="0.25">
      <c r="B64" s="330"/>
      <c r="C64" s="362"/>
      <c r="D64" s="482"/>
      <c r="E64" s="341" t="s">
        <v>562</v>
      </c>
      <c r="F64" s="341"/>
      <c r="G64" s="341"/>
      <c r="H64" s="341"/>
      <c r="I64" s="342" t="s">
        <v>444</v>
      </c>
      <c r="J64" s="342"/>
      <c r="K64" s="342"/>
      <c r="L64" s="342"/>
      <c r="M64" s="342"/>
      <c r="N64" s="342"/>
      <c r="O64" s="342"/>
      <c r="P64" s="342"/>
      <c r="Q64" s="342"/>
      <c r="R64" s="342"/>
      <c r="S64" s="571">
        <v>1</v>
      </c>
      <c r="T64" s="571"/>
    </row>
    <row r="65" spans="2:23" customFormat="1" ht="73.900000000000006" customHeight="1" x14ac:dyDescent="0.25">
      <c r="B65" s="330"/>
      <c r="C65" s="362"/>
      <c r="D65" s="363"/>
      <c r="E65" s="343" t="s">
        <v>563</v>
      </c>
      <c r="F65" s="344"/>
      <c r="G65" s="344"/>
      <c r="H65" s="345"/>
      <c r="I65" s="338" t="s">
        <v>539</v>
      </c>
      <c r="J65" s="339"/>
      <c r="K65" s="339"/>
      <c r="L65" s="339"/>
      <c r="M65" s="339"/>
      <c r="N65" s="339"/>
      <c r="O65" s="339"/>
      <c r="P65" s="339"/>
      <c r="Q65" s="339"/>
      <c r="R65" s="340"/>
      <c r="S65" s="548">
        <v>1</v>
      </c>
      <c r="T65" s="549"/>
    </row>
    <row r="66" spans="2:23" customFormat="1" ht="76.150000000000006" customHeight="1" x14ac:dyDescent="0.25">
      <c r="B66" s="330"/>
      <c r="C66" s="362"/>
      <c r="D66" s="363"/>
      <c r="E66" s="343" t="s">
        <v>564</v>
      </c>
      <c r="F66" s="344"/>
      <c r="G66" s="344"/>
      <c r="H66" s="345"/>
      <c r="I66" s="338" t="s">
        <v>128</v>
      </c>
      <c r="J66" s="339"/>
      <c r="K66" s="339"/>
      <c r="L66" s="339"/>
      <c r="M66" s="339"/>
      <c r="N66" s="339"/>
      <c r="O66" s="339"/>
      <c r="P66" s="339"/>
      <c r="Q66" s="339"/>
      <c r="R66" s="340"/>
      <c r="S66" s="548">
        <v>1</v>
      </c>
      <c r="T66" s="549"/>
    </row>
    <row r="67" spans="2:23" customFormat="1" ht="101.45" customHeight="1" x14ac:dyDescent="0.25">
      <c r="B67" s="330"/>
      <c r="C67" s="362"/>
      <c r="D67" s="363"/>
      <c r="E67" s="343" t="s">
        <v>565</v>
      </c>
      <c r="F67" s="344"/>
      <c r="G67" s="344"/>
      <c r="H67" s="345"/>
      <c r="I67" s="338" t="s">
        <v>680</v>
      </c>
      <c r="J67" s="339"/>
      <c r="K67" s="339"/>
      <c r="L67" s="339"/>
      <c r="M67" s="339"/>
      <c r="N67" s="339"/>
      <c r="O67" s="339"/>
      <c r="P67" s="339"/>
      <c r="Q67" s="339"/>
      <c r="R67" s="340"/>
      <c r="S67" s="548">
        <v>1</v>
      </c>
      <c r="T67" s="549"/>
    </row>
    <row r="68" spans="2:23" customFormat="1" ht="44.45" customHeight="1" x14ac:dyDescent="0.25">
      <c r="B68" s="330"/>
      <c r="C68" s="362"/>
      <c r="D68" s="363"/>
      <c r="E68" s="343" t="s">
        <v>566</v>
      </c>
      <c r="F68" s="344"/>
      <c r="G68" s="344"/>
      <c r="H68" s="345"/>
      <c r="I68" s="338" t="s">
        <v>112</v>
      </c>
      <c r="J68" s="339"/>
      <c r="K68" s="339"/>
      <c r="L68" s="339"/>
      <c r="M68" s="339"/>
      <c r="N68" s="339"/>
      <c r="O68" s="339"/>
      <c r="P68" s="339"/>
      <c r="Q68" s="339"/>
      <c r="R68" s="340"/>
      <c r="S68" s="548">
        <v>1</v>
      </c>
      <c r="T68" s="549"/>
    </row>
    <row r="69" spans="2:23" customFormat="1" ht="55.9" customHeight="1" x14ac:dyDescent="0.25">
      <c r="B69" s="330"/>
      <c r="C69" s="362"/>
      <c r="D69" s="363"/>
      <c r="E69" s="343" t="s">
        <v>567</v>
      </c>
      <c r="F69" s="344"/>
      <c r="G69" s="344"/>
      <c r="H69" s="345"/>
      <c r="I69" s="338" t="s">
        <v>466</v>
      </c>
      <c r="J69" s="339"/>
      <c r="K69" s="339"/>
      <c r="L69" s="339"/>
      <c r="M69" s="339"/>
      <c r="N69" s="339"/>
      <c r="O69" s="339"/>
      <c r="P69" s="339"/>
      <c r="Q69" s="339"/>
      <c r="R69" s="340"/>
      <c r="S69" s="548">
        <v>1</v>
      </c>
      <c r="T69" s="549"/>
    </row>
    <row r="70" spans="2:23" customFormat="1" ht="79.900000000000006" customHeight="1" x14ac:dyDescent="0.25">
      <c r="B70" s="331"/>
      <c r="C70" s="364"/>
      <c r="D70" s="365"/>
      <c r="E70" s="343" t="s">
        <v>568</v>
      </c>
      <c r="F70" s="344"/>
      <c r="G70" s="344"/>
      <c r="H70" s="345"/>
      <c r="I70" s="338" t="s">
        <v>540</v>
      </c>
      <c r="J70" s="339"/>
      <c r="K70" s="339"/>
      <c r="L70" s="339"/>
      <c r="M70" s="339"/>
      <c r="N70" s="339"/>
      <c r="O70" s="339"/>
      <c r="P70" s="339"/>
      <c r="Q70" s="339"/>
      <c r="R70" s="340"/>
      <c r="S70" s="548">
        <v>1</v>
      </c>
      <c r="T70" s="549"/>
    </row>
    <row r="71" spans="2:23" customFormat="1" ht="409.15" customHeight="1" x14ac:dyDescent="0.25">
      <c r="B71" s="556" t="s">
        <v>34</v>
      </c>
      <c r="C71" s="360" t="s">
        <v>35</v>
      </c>
      <c r="D71" s="361"/>
      <c r="E71" s="360" t="s">
        <v>559</v>
      </c>
      <c r="F71" s="399"/>
      <c r="G71" s="399"/>
      <c r="H71" s="361"/>
      <c r="I71" s="609" t="s">
        <v>703</v>
      </c>
      <c r="J71" s="610"/>
      <c r="K71" s="610"/>
      <c r="L71" s="610"/>
      <c r="M71" s="610"/>
      <c r="N71" s="610"/>
      <c r="O71" s="610"/>
      <c r="P71" s="610"/>
      <c r="Q71" s="610"/>
      <c r="R71" s="611"/>
      <c r="S71" s="548">
        <v>1</v>
      </c>
      <c r="T71" s="549"/>
    </row>
    <row r="72" spans="2:23" s="127" customFormat="1" ht="211.15" customHeight="1" x14ac:dyDescent="0.25">
      <c r="B72" s="557"/>
      <c r="C72" s="362"/>
      <c r="D72" s="363"/>
      <c r="E72" s="364"/>
      <c r="F72" s="400"/>
      <c r="G72" s="400"/>
      <c r="H72" s="365"/>
      <c r="I72" s="615"/>
      <c r="J72" s="616"/>
      <c r="K72" s="616"/>
      <c r="L72" s="616"/>
      <c r="M72" s="616"/>
      <c r="N72" s="616"/>
      <c r="O72" s="616"/>
      <c r="P72" s="616"/>
      <c r="Q72" s="616"/>
      <c r="R72" s="617"/>
      <c r="S72" s="159"/>
      <c r="T72" s="160"/>
    </row>
    <row r="73" spans="2:23" customFormat="1" ht="111" customHeight="1" x14ac:dyDescent="0.25">
      <c r="B73" s="557"/>
      <c r="C73" s="362"/>
      <c r="D73" s="363"/>
      <c r="E73" s="343" t="s">
        <v>569</v>
      </c>
      <c r="F73" s="344"/>
      <c r="G73" s="344"/>
      <c r="H73" s="345"/>
      <c r="I73" s="338" t="s">
        <v>626</v>
      </c>
      <c r="J73" s="339"/>
      <c r="K73" s="339"/>
      <c r="L73" s="339"/>
      <c r="M73" s="339"/>
      <c r="N73" s="339"/>
      <c r="O73" s="339"/>
      <c r="P73" s="339"/>
      <c r="Q73" s="339"/>
      <c r="R73" s="340"/>
      <c r="S73" s="548">
        <v>1</v>
      </c>
      <c r="T73" s="549"/>
      <c r="W73" s="148"/>
    </row>
    <row r="74" spans="2:23" customFormat="1" ht="97.9" customHeight="1" x14ac:dyDescent="0.25">
      <c r="B74" s="557"/>
      <c r="C74" s="362"/>
      <c r="D74" s="363"/>
      <c r="E74" s="343" t="s">
        <v>570</v>
      </c>
      <c r="F74" s="344"/>
      <c r="G74" s="344"/>
      <c r="H74" s="345"/>
      <c r="I74" s="338" t="s">
        <v>681</v>
      </c>
      <c r="J74" s="339"/>
      <c r="K74" s="339"/>
      <c r="L74" s="339"/>
      <c r="M74" s="339"/>
      <c r="N74" s="339"/>
      <c r="O74" s="339"/>
      <c r="P74" s="339"/>
      <c r="Q74" s="339"/>
      <c r="R74" s="340"/>
      <c r="S74" s="548">
        <v>1</v>
      </c>
      <c r="T74" s="549"/>
    </row>
    <row r="75" spans="2:23" customFormat="1" ht="67.5" customHeight="1" x14ac:dyDescent="0.25">
      <c r="B75" s="557"/>
      <c r="C75" s="362"/>
      <c r="D75" s="363"/>
      <c r="E75" s="343" t="s">
        <v>571</v>
      </c>
      <c r="F75" s="344"/>
      <c r="G75" s="344"/>
      <c r="H75" s="345"/>
      <c r="I75" s="338" t="s">
        <v>630</v>
      </c>
      <c r="J75" s="339"/>
      <c r="K75" s="339"/>
      <c r="L75" s="339"/>
      <c r="M75" s="339"/>
      <c r="N75" s="339"/>
      <c r="O75" s="339"/>
      <c r="P75" s="339"/>
      <c r="Q75" s="339"/>
      <c r="R75" s="340"/>
      <c r="S75" s="548">
        <v>1</v>
      </c>
      <c r="T75" s="549"/>
    </row>
    <row r="76" spans="2:23" customFormat="1" ht="85.5" customHeight="1" x14ac:dyDescent="0.25">
      <c r="B76" s="557"/>
      <c r="C76" s="362"/>
      <c r="D76" s="363"/>
      <c r="E76" s="343" t="s">
        <v>572</v>
      </c>
      <c r="F76" s="344"/>
      <c r="G76" s="344"/>
      <c r="H76" s="345"/>
      <c r="I76" s="338" t="s">
        <v>534</v>
      </c>
      <c r="J76" s="339"/>
      <c r="K76" s="339"/>
      <c r="L76" s="339"/>
      <c r="M76" s="339"/>
      <c r="N76" s="339"/>
      <c r="O76" s="339"/>
      <c r="P76" s="339"/>
      <c r="Q76" s="339"/>
      <c r="R76" s="340"/>
      <c r="S76" s="548">
        <v>1</v>
      </c>
      <c r="T76" s="549"/>
    </row>
    <row r="77" spans="2:23" customFormat="1" ht="135.6" customHeight="1" x14ac:dyDescent="0.25">
      <c r="B77" s="557"/>
      <c r="C77" s="362"/>
      <c r="D77" s="363"/>
      <c r="E77" s="343" t="s">
        <v>573</v>
      </c>
      <c r="F77" s="344"/>
      <c r="G77" s="344"/>
      <c r="H77" s="345"/>
      <c r="I77" s="338" t="s">
        <v>631</v>
      </c>
      <c r="J77" s="339"/>
      <c r="K77" s="339"/>
      <c r="L77" s="339"/>
      <c r="M77" s="339"/>
      <c r="N77" s="339"/>
      <c r="O77" s="339"/>
      <c r="P77" s="339"/>
      <c r="Q77" s="339"/>
      <c r="R77" s="340"/>
      <c r="S77" s="548">
        <v>1</v>
      </c>
      <c r="T77" s="549"/>
    </row>
    <row r="78" spans="2:23" customFormat="1" ht="135.6" customHeight="1" x14ac:dyDescent="0.25">
      <c r="B78" s="557"/>
      <c r="C78" s="362"/>
      <c r="D78" s="363"/>
      <c r="E78" s="343" t="s">
        <v>574</v>
      </c>
      <c r="F78" s="344"/>
      <c r="G78" s="344"/>
      <c r="H78" s="345"/>
      <c r="I78" s="338" t="s">
        <v>535</v>
      </c>
      <c r="J78" s="339"/>
      <c r="K78" s="339"/>
      <c r="L78" s="339"/>
      <c r="M78" s="339"/>
      <c r="N78" s="339"/>
      <c r="O78" s="339"/>
      <c r="P78" s="339"/>
      <c r="Q78" s="339"/>
      <c r="R78" s="340"/>
      <c r="S78" s="548">
        <v>1</v>
      </c>
      <c r="T78" s="549"/>
    </row>
    <row r="79" spans="2:23" customFormat="1" ht="73.150000000000006" customHeight="1" x14ac:dyDescent="0.25">
      <c r="B79" s="557"/>
      <c r="C79" s="362"/>
      <c r="D79" s="363"/>
      <c r="E79" s="343" t="s">
        <v>575</v>
      </c>
      <c r="F79" s="344"/>
      <c r="G79" s="344"/>
      <c r="H79" s="345"/>
      <c r="I79" s="565" t="s">
        <v>517</v>
      </c>
      <c r="J79" s="566"/>
      <c r="K79" s="566"/>
      <c r="L79" s="566"/>
      <c r="M79" s="566"/>
      <c r="N79" s="566"/>
      <c r="O79" s="566"/>
      <c r="P79" s="566"/>
      <c r="Q79" s="566"/>
      <c r="R79" s="567"/>
      <c r="S79" s="548">
        <v>1</v>
      </c>
      <c r="T79" s="549"/>
    </row>
    <row r="80" spans="2:23" customFormat="1" ht="152.65" customHeight="1" x14ac:dyDescent="0.25">
      <c r="B80" s="557"/>
      <c r="C80" s="362"/>
      <c r="D80" s="363"/>
      <c r="E80" s="343" t="s">
        <v>576</v>
      </c>
      <c r="F80" s="344"/>
      <c r="G80" s="344"/>
      <c r="H80" s="345"/>
      <c r="I80" s="338" t="s">
        <v>518</v>
      </c>
      <c r="J80" s="339"/>
      <c r="K80" s="339"/>
      <c r="L80" s="339"/>
      <c r="M80" s="339"/>
      <c r="N80" s="339"/>
      <c r="O80" s="339"/>
      <c r="P80" s="339"/>
      <c r="Q80" s="339"/>
      <c r="R80" s="340"/>
      <c r="S80" s="548">
        <v>0.7</v>
      </c>
      <c r="T80" s="549"/>
    </row>
    <row r="81" spans="2:20" customFormat="1" ht="50.25" customHeight="1" x14ac:dyDescent="0.25">
      <c r="B81" s="557"/>
      <c r="C81" s="362"/>
      <c r="D81" s="363"/>
      <c r="E81" s="343" t="s">
        <v>577</v>
      </c>
      <c r="F81" s="344"/>
      <c r="G81" s="344"/>
      <c r="H81" s="345"/>
      <c r="I81" s="338" t="s">
        <v>129</v>
      </c>
      <c r="J81" s="339"/>
      <c r="K81" s="339"/>
      <c r="L81" s="339"/>
      <c r="M81" s="339"/>
      <c r="N81" s="339"/>
      <c r="O81" s="339"/>
      <c r="P81" s="339"/>
      <c r="Q81" s="339"/>
      <c r="R81" s="340"/>
      <c r="S81" s="548">
        <v>1</v>
      </c>
      <c r="T81" s="549"/>
    </row>
    <row r="82" spans="2:20" customFormat="1" ht="60" customHeight="1" x14ac:dyDescent="0.25">
      <c r="B82" s="558"/>
      <c r="C82" s="364"/>
      <c r="D82" s="365"/>
      <c r="E82" s="343" t="s">
        <v>578</v>
      </c>
      <c r="F82" s="344"/>
      <c r="G82" s="344"/>
      <c r="H82" s="345"/>
      <c r="I82" s="565" t="s">
        <v>541</v>
      </c>
      <c r="J82" s="566"/>
      <c r="K82" s="566"/>
      <c r="L82" s="566"/>
      <c r="M82" s="566"/>
      <c r="N82" s="566"/>
      <c r="O82" s="566"/>
      <c r="P82" s="566"/>
      <c r="Q82" s="566"/>
      <c r="R82" s="567"/>
      <c r="S82" s="548">
        <v>0.6</v>
      </c>
      <c r="T82" s="549"/>
    </row>
    <row r="83" spans="2:20" customFormat="1" ht="81.599999999999994" customHeight="1" x14ac:dyDescent="0.25">
      <c r="B83" s="329" t="s">
        <v>445</v>
      </c>
      <c r="C83" s="360" t="s">
        <v>446</v>
      </c>
      <c r="D83" s="361"/>
      <c r="E83" s="343" t="s">
        <v>579</v>
      </c>
      <c r="F83" s="344"/>
      <c r="G83" s="344"/>
      <c r="H83" s="345"/>
      <c r="I83" s="338" t="s">
        <v>447</v>
      </c>
      <c r="J83" s="339"/>
      <c r="K83" s="339"/>
      <c r="L83" s="339"/>
      <c r="M83" s="339"/>
      <c r="N83" s="339"/>
      <c r="O83" s="339"/>
      <c r="P83" s="339"/>
      <c r="Q83" s="339"/>
      <c r="R83" s="340"/>
      <c r="S83" s="548">
        <v>1</v>
      </c>
      <c r="T83" s="549"/>
    </row>
    <row r="84" spans="2:20" customFormat="1" ht="137.44999999999999" customHeight="1" x14ac:dyDescent="0.25">
      <c r="B84" s="330"/>
      <c r="C84" s="362"/>
      <c r="D84" s="363"/>
      <c r="E84" s="343" t="s">
        <v>580</v>
      </c>
      <c r="F84" s="344"/>
      <c r="G84" s="344"/>
      <c r="H84" s="345"/>
      <c r="I84" s="346" t="s">
        <v>627</v>
      </c>
      <c r="J84" s="347"/>
      <c r="K84" s="347"/>
      <c r="L84" s="347"/>
      <c r="M84" s="347"/>
      <c r="N84" s="347"/>
      <c r="O84" s="347"/>
      <c r="P84" s="347"/>
      <c r="Q84" s="347"/>
      <c r="R84" s="348"/>
      <c r="S84" s="618">
        <v>1</v>
      </c>
      <c r="T84" s="619"/>
    </row>
    <row r="85" spans="2:20" customFormat="1" ht="96" customHeight="1" x14ac:dyDescent="0.25">
      <c r="B85" s="331"/>
      <c r="C85" s="364"/>
      <c r="D85" s="365"/>
      <c r="E85" s="343" t="s">
        <v>580</v>
      </c>
      <c r="F85" s="344"/>
      <c r="G85" s="344"/>
      <c r="H85" s="345"/>
      <c r="I85" s="346" t="s">
        <v>628</v>
      </c>
      <c r="J85" s="347"/>
      <c r="K85" s="347"/>
      <c r="L85" s="347"/>
      <c r="M85" s="347"/>
      <c r="N85" s="347"/>
      <c r="O85" s="347"/>
      <c r="P85" s="347"/>
      <c r="Q85" s="347"/>
      <c r="R85" s="348"/>
      <c r="S85" s="622"/>
      <c r="T85" s="623"/>
    </row>
    <row r="86" spans="2:20" customFormat="1" ht="27" customHeight="1" x14ac:dyDescent="0.25">
      <c r="B86" s="248"/>
      <c r="C86" s="305"/>
      <c r="D86" s="305"/>
      <c r="E86" s="305"/>
      <c r="F86" s="305"/>
      <c r="G86" s="305"/>
      <c r="H86" s="305"/>
      <c r="I86" s="305"/>
      <c r="J86" s="305"/>
      <c r="K86" s="305"/>
      <c r="L86" s="305"/>
      <c r="M86" s="305"/>
      <c r="N86" s="305"/>
      <c r="O86" s="305"/>
      <c r="P86" s="305"/>
      <c r="Q86" s="305"/>
      <c r="R86" s="305"/>
      <c r="S86" s="305"/>
      <c r="T86" s="249"/>
    </row>
    <row r="87" spans="2:20" customFormat="1" ht="27.75" customHeight="1" x14ac:dyDescent="0.25">
      <c r="B87" s="335" t="s">
        <v>132</v>
      </c>
      <c r="C87" s="336"/>
      <c r="D87" s="336"/>
      <c r="E87" s="336"/>
      <c r="F87" s="336"/>
      <c r="G87" s="336"/>
      <c r="H87" s="336"/>
      <c r="I87" s="336"/>
      <c r="J87" s="336"/>
      <c r="K87" s="336"/>
      <c r="L87" s="336"/>
      <c r="M87" s="336"/>
      <c r="N87" s="336"/>
      <c r="O87" s="336"/>
      <c r="P87" s="336"/>
      <c r="Q87" s="336"/>
      <c r="R87" s="336"/>
      <c r="S87" s="336"/>
      <c r="T87" s="337"/>
    </row>
    <row r="88" spans="2:20" customFormat="1" ht="27.75" customHeight="1" x14ac:dyDescent="0.25">
      <c r="B88" s="129" t="s">
        <v>30</v>
      </c>
      <c r="C88" s="335" t="s">
        <v>133</v>
      </c>
      <c r="D88" s="337"/>
      <c r="E88" s="335" t="s">
        <v>581</v>
      </c>
      <c r="F88" s="336"/>
      <c r="G88" s="336"/>
      <c r="H88" s="336"/>
      <c r="I88" s="337"/>
      <c r="J88" s="335" t="s">
        <v>31</v>
      </c>
      <c r="K88" s="336"/>
      <c r="L88" s="336"/>
      <c r="M88" s="336"/>
      <c r="N88" s="336"/>
      <c r="O88" s="336"/>
      <c r="P88" s="336"/>
      <c r="Q88" s="336"/>
      <c r="R88" s="337"/>
      <c r="S88" s="335" t="s">
        <v>32</v>
      </c>
      <c r="T88" s="337"/>
    </row>
    <row r="89" spans="2:20" customFormat="1" ht="228.6" customHeight="1" x14ac:dyDescent="0.25">
      <c r="B89" s="329" t="s">
        <v>36</v>
      </c>
      <c r="C89" s="360" t="s">
        <v>37</v>
      </c>
      <c r="D89" s="361"/>
      <c r="E89" s="335" t="s">
        <v>582</v>
      </c>
      <c r="F89" s="336"/>
      <c r="G89" s="336"/>
      <c r="H89" s="336"/>
      <c r="I89" s="337"/>
      <c r="J89" s="332" t="s">
        <v>732</v>
      </c>
      <c r="K89" s="333"/>
      <c r="L89" s="333"/>
      <c r="M89" s="333"/>
      <c r="N89" s="333"/>
      <c r="O89" s="333"/>
      <c r="P89" s="333"/>
      <c r="Q89" s="333"/>
      <c r="R89" s="334"/>
      <c r="S89" s="548">
        <v>0.95</v>
      </c>
      <c r="T89" s="549"/>
    </row>
    <row r="90" spans="2:20" customFormat="1" ht="74.099999999999994" customHeight="1" x14ac:dyDescent="0.25">
      <c r="B90" s="330"/>
      <c r="C90" s="362"/>
      <c r="D90" s="363"/>
      <c r="E90" s="335" t="s">
        <v>583</v>
      </c>
      <c r="F90" s="336"/>
      <c r="G90" s="336"/>
      <c r="H90" s="336"/>
      <c r="I90" s="337"/>
      <c r="J90" s="332" t="s">
        <v>519</v>
      </c>
      <c r="K90" s="333"/>
      <c r="L90" s="333"/>
      <c r="M90" s="333"/>
      <c r="N90" s="333"/>
      <c r="O90" s="333"/>
      <c r="P90" s="333"/>
      <c r="Q90" s="333"/>
      <c r="R90" s="334"/>
      <c r="S90" s="548">
        <v>1</v>
      </c>
      <c r="T90" s="549"/>
    </row>
    <row r="91" spans="2:20" customFormat="1" ht="129.75" customHeight="1" x14ac:dyDescent="0.25">
      <c r="B91" s="330"/>
      <c r="C91" s="362"/>
      <c r="D91" s="363"/>
      <c r="E91" s="335" t="s">
        <v>584</v>
      </c>
      <c r="F91" s="336"/>
      <c r="G91" s="336"/>
      <c r="H91" s="336"/>
      <c r="I91" s="337"/>
      <c r="J91" s="332" t="s">
        <v>467</v>
      </c>
      <c r="K91" s="333"/>
      <c r="L91" s="333"/>
      <c r="M91" s="333"/>
      <c r="N91" s="333"/>
      <c r="O91" s="333"/>
      <c r="P91" s="333"/>
      <c r="Q91" s="333"/>
      <c r="R91" s="334"/>
      <c r="S91" s="548">
        <v>1</v>
      </c>
      <c r="T91" s="549"/>
    </row>
    <row r="92" spans="2:20" customFormat="1" ht="56.25" customHeight="1" x14ac:dyDescent="0.25">
      <c r="B92" s="330"/>
      <c r="C92" s="362"/>
      <c r="D92" s="363"/>
      <c r="E92" s="335" t="s">
        <v>585</v>
      </c>
      <c r="F92" s="336"/>
      <c r="G92" s="336"/>
      <c r="H92" s="336"/>
      <c r="I92" s="337"/>
      <c r="J92" s="332" t="s">
        <v>134</v>
      </c>
      <c r="K92" s="333"/>
      <c r="L92" s="333"/>
      <c r="M92" s="333"/>
      <c r="N92" s="333"/>
      <c r="O92" s="333"/>
      <c r="P92" s="333"/>
      <c r="Q92" s="333"/>
      <c r="R92" s="334"/>
      <c r="S92" s="548">
        <v>1</v>
      </c>
      <c r="T92" s="549"/>
    </row>
    <row r="93" spans="2:20" customFormat="1" ht="49.5" customHeight="1" x14ac:dyDescent="0.25">
      <c r="B93" s="330"/>
      <c r="C93" s="362"/>
      <c r="D93" s="363"/>
      <c r="E93" s="335" t="s">
        <v>586</v>
      </c>
      <c r="F93" s="336"/>
      <c r="G93" s="336"/>
      <c r="H93" s="336"/>
      <c r="I93" s="337"/>
      <c r="J93" s="332" t="s">
        <v>135</v>
      </c>
      <c r="K93" s="333"/>
      <c r="L93" s="333"/>
      <c r="M93" s="333"/>
      <c r="N93" s="333"/>
      <c r="O93" s="333"/>
      <c r="P93" s="333"/>
      <c r="Q93" s="333"/>
      <c r="R93" s="334"/>
      <c r="S93" s="548">
        <v>1</v>
      </c>
      <c r="T93" s="549"/>
    </row>
    <row r="94" spans="2:20" customFormat="1" ht="34.5" customHeight="1" x14ac:dyDescent="0.25">
      <c r="B94" s="330"/>
      <c r="C94" s="362"/>
      <c r="D94" s="363"/>
      <c r="E94" s="335" t="s">
        <v>587</v>
      </c>
      <c r="F94" s="336"/>
      <c r="G94" s="336"/>
      <c r="H94" s="336"/>
      <c r="I94" s="337"/>
      <c r="J94" s="332" t="s">
        <v>113</v>
      </c>
      <c r="K94" s="333"/>
      <c r="L94" s="333"/>
      <c r="M94" s="333"/>
      <c r="N94" s="333"/>
      <c r="O94" s="333"/>
      <c r="P94" s="333"/>
      <c r="Q94" s="333"/>
      <c r="R94" s="334"/>
      <c r="S94" s="548">
        <v>1</v>
      </c>
      <c r="T94" s="549"/>
    </row>
    <row r="95" spans="2:20" customFormat="1" ht="127.15" customHeight="1" x14ac:dyDescent="0.25">
      <c r="B95" s="330"/>
      <c r="C95" s="362"/>
      <c r="D95" s="363"/>
      <c r="E95" s="343" t="s">
        <v>588</v>
      </c>
      <c r="F95" s="344"/>
      <c r="G95" s="344"/>
      <c r="H95" s="344"/>
      <c r="I95" s="345"/>
      <c r="J95" s="338" t="s">
        <v>682</v>
      </c>
      <c r="K95" s="339"/>
      <c r="L95" s="339"/>
      <c r="M95" s="339"/>
      <c r="N95" s="339"/>
      <c r="O95" s="339"/>
      <c r="P95" s="339"/>
      <c r="Q95" s="339"/>
      <c r="R95" s="340"/>
      <c r="S95" s="548">
        <v>1</v>
      </c>
      <c r="T95" s="549"/>
    </row>
    <row r="96" spans="2:20" customFormat="1" ht="139.5" customHeight="1" x14ac:dyDescent="0.25">
      <c r="B96" s="331"/>
      <c r="C96" s="364"/>
      <c r="D96" s="365"/>
      <c r="E96" s="343" t="s">
        <v>589</v>
      </c>
      <c r="F96" s="344"/>
      <c r="G96" s="344"/>
      <c r="H96" s="344"/>
      <c r="I96" s="345"/>
      <c r="J96" s="338" t="s">
        <v>683</v>
      </c>
      <c r="K96" s="339"/>
      <c r="L96" s="339"/>
      <c r="M96" s="339"/>
      <c r="N96" s="339"/>
      <c r="O96" s="339"/>
      <c r="P96" s="339"/>
      <c r="Q96" s="339"/>
      <c r="R96" s="340"/>
      <c r="S96" s="548">
        <v>1</v>
      </c>
      <c r="T96" s="549"/>
    </row>
    <row r="97" spans="2:20" customFormat="1" ht="163.5" customHeight="1" x14ac:dyDescent="0.25">
      <c r="B97" s="556" t="s">
        <v>38</v>
      </c>
      <c r="C97" s="360" t="s">
        <v>39</v>
      </c>
      <c r="D97" s="361"/>
      <c r="E97" s="335" t="s">
        <v>590</v>
      </c>
      <c r="F97" s="336"/>
      <c r="G97" s="336"/>
      <c r="H97" s="336"/>
      <c r="I97" s="337"/>
      <c r="J97" s="332" t="s">
        <v>542</v>
      </c>
      <c r="K97" s="333"/>
      <c r="L97" s="333"/>
      <c r="M97" s="333"/>
      <c r="N97" s="333"/>
      <c r="O97" s="333"/>
      <c r="P97" s="333"/>
      <c r="Q97" s="333"/>
      <c r="R97" s="334"/>
      <c r="S97" s="548">
        <v>1</v>
      </c>
      <c r="T97" s="549"/>
    </row>
    <row r="98" spans="2:20" customFormat="1" ht="70.900000000000006" customHeight="1" x14ac:dyDescent="0.25">
      <c r="B98" s="557"/>
      <c r="C98" s="362"/>
      <c r="D98" s="363"/>
      <c r="E98" s="335" t="s">
        <v>591</v>
      </c>
      <c r="F98" s="336"/>
      <c r="G98" s="336"/>
      <c r="H98" s="336"/>
      <c r="I98" s="337"/>
      <c r="J98" s="332" t="s">
        <v>629</v>
      </c>
      <c r="K98" s="333"/>
      <c r="L98" s="333"/>
      <c r="M98" s="333"/>
      <c r="N98" s="333"/>
      <c r="O98" s="333"/>
      <c r="P98" s="333"/>
      <c r="Q98" s="333"/>
      <c r="R98" s="334"/>
      <c r="S98" s="548">
        <v>1</v>
      </c>
      <c r="T98" s="549"/>
    </row>
    <row r="99" spans="2:20" customFormat="1" ht="30" customHeight="1" x14ac:dyDescent="0.25">
      <c r="B99" s="558"/>
      <c r="C99" s="364"/>
      <c r="D99" s="365"/>
      <c r="E99" s="335" t="s">
        <v>585</v>
      </c>
      <c r="F99" s="336"/>
      <c r="G99" s="336"/>
      <c r="H99" s="336"/>
      <c r="I99" s="337"/>
      <c r="J99" s="332" t="s">
        <v>114</v>
      </c>
      <c r="K99" s="333"/>
      <c r="L99" s="333"/>
      <c r="M99" s="333"/>
      <c r="N99" s="333"/>
      <c r="O99" s="333"/>
      <c r="P99" s="333"/>
      <c r="Q99" s="333"/>
      <c r="R99" s="334"/>
      <c r="S99" s="548">
        <v>1</v>
      </c>
      <c r="T99" s="549"/>
    </row>
    <row r="100" spans="2:20" customFormat="1" ht="242.1" customHeight="1" x14ac:dyDescent="0.25">
      <c r="B100" s="329" t="s">
        <v>40</v>
      </c>
      <c r="C100" s="360" t="s">
        <v>41</v>
      </c>
      <c r="D100" s="361"/>
      <c r="E100" s="335" t="s">
        <v>590</v>
      </c>
      <c r="F100" s="336"/>
      <c r="G100" s="336"/>
      <c r="H100" s="336"/>
      <c r="I100" s="337"/>
      <c r="J100" s="338" t="s">
        <v>492</v>
      </c>
      <c r="K100" s="339"/>
      <c r="L100" s="339"/>
      <c r="M100" s="339"/>
      <c r="N100" s="339"/>
      <c r="O100" s="339"/>
      <c r="P100" s="339"/>
      <c r="Q100" s="339"/>
      <c r="R100" s="340"/>
      <c r="S100" s="548">
        <v>0.9</v>
      </c>
      <c r="T100" s="549"/>
    </row>
    <row r="101" spans="2:20" customFormat="1" ht="27.75" customHeight="1" x14ac:dyDescent="0.25">
      <c r="B101" s="330"/>
      <c r="C101" s="362"/>
      <c r="D101" s="363"/>
      <c r="E101" s="335" t="s">
        <v>583</v>
      </c>
      <c r="F101" s="336"/>
      <c r="G101" s="336"/>
      <c r="H101" s="336"/>
      <c r="I101" s="337"/>
      <c r="J101" s="332" t="s">
        <v>474</v>
      </c>
      <c r="K101" s="333"/>
      <c r="L101" s="333"/>
      <c r="M101" s="333"/>
      <c r="N101" s="333"/>
      <c r="O101" s="333"/>
      <c r="P101" s="333"/>
      <c r="Q101" s="333"/>
      <c r="R101" s="334"/>
      <c r="S101" s="548">
        <v>1</v>
      </c>
      <c r="T101" s="549"/>
    </row>
    <row r="102" spans="2:20" customFormat="1" ht="145.15" customHeight="1" x14ac:dyDescent="0.25">
      <c r="B102" s="330"/>
      <c r="C102" s="362"/>
      <c r="D102" s="363"/>
      <c r="E102" s="335" t="s">
        <v>592</v>
      </c>
      <c r="F102" s="336"/>
      <c r="G102" s="336"/>
      <c r="H102" s="336"/>
      <c r="I102" s="337"/>
      <c r="J102" s="338" t="s">
        <v>684</v>
      </c>
      <c r="K102" s="339"/>
      <c r="L102" s="339"/>
      <c r="M102" s="339"/>
      <c r="N102" s="339"/>
      <c r="O102" s="339"/>
      <c r="P102" s="339"/>
      <c r="Q102" s="339"/>
      <c r="R102" s="340"/>
      <c r="S102" s="548">
        <v>0.83</v>
      </c>
      <c r="T102" s="549"/>
    </row>
    <row r="103" spans="2:20" customFormat="1" ht="39" customHeight="1" x14ac:dyDescent="0.25">
      <c r="B103" s="330"/>
      <c r="C103" s="362"/>
      <c r="D103" s="363"/>
      <c r="E103" s="335" t="s">
        <v>593</v>
      </c>
      <c r="F103" s="336"/>
      <c r="G103" s="336"/>
      <c r="H103" s="336"/>
      <c r="I103" s="337"/>
      <c r="J103" s="332" t="s">
        <v>493</v>
      </c>
      <c r="K103" s="333"/>
      <c r="L103" s="333"/>
      <c r="M103" s="333"/>
      <c r="N103" s="333"/>
      <c r="O103" s="333"/>
      <c r="P103" s="333"/>
      <c r="Q103" s="333"/>
      <c r="R103" s="334"/>
      <c r="S103" s="548">
        <v>1</v>
      </c>
      <c r="T103" s="549"/>
    </row>
    <row r="104" spans="2:20" customFormat="1" ht="36.6" customHeight="1" x14ac:dyDescent="0.25">
      <c r="B104" s="330"/>
      <c r="C104" s="362"/>
      <c r="D104" s="363"/>
      <c r="E104" s="335" t="s">
        <v>585</v>
      </c>
      <c r="F104" s="336"/>
      <c r="G104" s="336"/>
      <c r="H104" s="336"/>
      <c r="I104" s="337"/>
      <c r="J104" s="332" t="s">
        <v>483</v>
      </c>
      <c r="K104" s="333"/>
      <c r="L104" s="333"/>
      <c r="M104" s="333"/>
      <c r="N104" s="333"/>
      <c r="O104" s="333"/>
      <c r="P104" s="333"/>
      <c r="Q104" s="333"/>
      <c r="R104" s="334"/>
      <c r="S104" s="548">
        <v>1</v>
      </c>
      <c r="T104" s="549"/>
    </row>
    <row r="105" spans="2:20" customFormat="1" ht="51" customHeight="1" x14ac:dyDescent="0.25">
      <c r="B105" s="330"/>
      <c r="C105" s="362"/>
      <c r="D105" s="363"/>
      <c r="E105" s="335" t="s">
        <v>586</v>
      </c>
      <c r="F105" s="336"/>
      <c r="G105" s="336"/>
      <c r="H105" s="336"/>
      <c r="I105" s="337"/>
      <c r="J105" s="332" t="s">
        <v>115</v>
      </c>
      <c r="K105" s="333"/>
      <c r="L105" s="333"/>
      <c r="M105" s="333"/>
      <c r="N105" s="333"/>
      <c r="O105" s="333"/>
      <c r="P105" s="333"/>
      <c r="Q105" s="333"/>
      <c r="R105" s="334"/>
      <c r="S105" s="548">
        <v>1</v>
      </c>
      <c r="T105" s="549"/>
    </row>
    <row r="106" spans="2:20" customFormat="1" ht="49.15" customHeight="1" x14ac:dyDescent="0.25">
      <c r="B106" s="330"/>
      <c r="C106" s="362"/>
      <c r="D106" s="363"/>
      <c r="E106" s="335" t="s">
        <v>587</v>
      </c>
      <c r="F106" s="336"/>
      <c r="G106" s="336"/>
      <c r="H106" s="336"/>
      <c r="I106" s="337"/>
      <c r="J106" s="332" t="s">
        <v>494</v>
      </c>
      <c r="K106" s="333"/>
      <c r="L106" s="333"/>
      <c r="M106" s="333"/>
      <c r="N106" s="333"/>
      <c r="O106" s="333"/>
      <c r="P106" s="333"/>
      <c r="Q106" s="333"/>
      <c r="R106" s="334"/>
      <c r="S106" s="548">
        <v>1</v>
      </c>
      <c r="T106" s="549"/>
    </row>
    <row r="107" spans="2:20" customFormat="1" ht="49.15" customHeight="1" x14ac:dyDescent="0.25">
      <c r="B107" s="330"/>
      <c r="C107" s="362"/>
      <c r="D107" s="363"/>
      <c r="E107" s="335" t="s">
        <v>594</v>
      </c>
      <c r="F107" s="336"/>
      <c r="G107" s="336"/>
      <c r="H107" s="336"/>
      <c r="I107" s="337"/>
      <c r="J107" s="332" t="s">
        <v>495</v>
      </c>
      <c r="K107" s="333"/>
      <c r="L107" s="333"/>
      <c r="M107" s="333"/>
      <c r="N107" s="333"/>
      <c r="O107" s="333"/>
      <c r="P107" s="333"/>
      <c r="Q107" s="333"/>
      <c r="R107" s="334"/>
      <c r="S107" s="548">
        <v>1</v>
      </c>
      <c r="T107" s="549"/>
    </row>
    <row r="108" spans="2:20" customFormat="1" ht="49.15" customHeight="1" x14ac:dyDescent="0.25">
      <c r="B108" s="331"/>
      <c r="C108" s="364"/>
      <c r="D108" s="365"/>
      <c r="E108" s="335" t="s">
        <v>595</v>
      </c>
      <c r="F108" s="336"/>
      <c r="G108" s="336"/>
      <c r="H108" s="336"/>
      <c r="I108" s="337"/>
      <c r="J108" s="332" t="s">
        <v>496</v>
      </c>
      <c r="K108" s="333"/>
      <c r="L108" s="333"/>
      <c r="M108" s="333"/>
      <c r="N108" s="333"/>
      <c r="O108" s="333"/>
      <c r="P108" s="333"/>
      <c r="Q108" s="333"/>
      <c r="R108" s="334"/>
      <c r="S108" s="548">
        <v>1</v>
      </c>
      <c r="T108" s="549"/>
    </row>
    <row r="109" spans="2:20" ht="17.25" customHeight="1" x14ac:dyDescent="0.2">
      <c r="B109" s="656"/>
      <c r="C109" s="657"/>
      <c r="D109" s="657"/>
      <c r="E109" s="657"/>
      <c r="F109" s="657"/>
      <c r="G109" s="657"/>
      <c r="H109" s="657"/>
      <c r="I109" s="657"/>
      <c r="J109" s="657"/>
      <c r="K109" s="657"/>
      <c r="L109" s="657"/>
      <c r="M109" s="657"/>
      <c r="N109" s="657"/>
      <c r="O109" s="657"/>
      <c r="P109" s="657"/>
      <c r="Q109" s="657"/>
      <c r="R109" s="657"/>
      <c r="S109" s="657"/>
      <c r="T109" s="658"/>
    </row>
    <row r="110" spans="2:20" ht="28.5" customHeight="1" x14ac:dyDescent="0.2">
      <c r="B110" s="366" t="s">
        <v>30</v>
      </c>
      <c r="C110" s="367"/>
      <c r="D110" s="553" t="s">
        <v>596</v>
      </c>
      <c r="E110" s="554"/>
      <c r="F110" s="554"/>
      <c r="G110" s="554"/>
      <c r="H110" s="554"/>
      <c r="I110" s="554"/>
      <c r="J110" s="555"/>
      <c r="K110" s="553" t="s">
        <v>443</v>
      </c>
      <c r="L110" s="554"/>
      <c r="M110" s="554"/>
      <c r="N110" s="554"/>
      <c r="O110" s="554"/>
      <c r="P110" s="554"/>
      <c r="Q110" s="554"/>
      <c r="R110" s="555"/>
      <c r="S110" s="550" t="s">
        <v>4</v>
      </c>
      <c r="T110" s="552"/>
    </row>
    <row r="111" spans="2:20" ht="42" customHeight="1" x14ac:dyDescent="0.2">
      <c r="B111" s="253" t="s">
        <v>1053</v>
      </c>
      <c r="C111" s="254"/>
      <c r="D111" s="255" t="s">
        <v>1055</v>
      </c>
      <c r="E111" s="256"/>
      <c r="F111" s="256"/>
      <c r="G111" s="256"/>
      <c r="H111" s="256"/>
      <c r="I111" s="256"/>
      <c r="J111" s="257"/>
      <c r="K111" s="258" t="s">
        <v>828</v>
      </c>
      <c r="L111" s="259"/>
      <c r="M111" s="259"/>
      <c r="N111" s="259"/>
      <c r="O111" s="259"/>
      <c r="P111" s="259"/>
      <c r="Q111" s="259"/>
      <c r="R111" s="260"/>
      <c r="S111" s="261">
        <v>43935</v>
      </c>
      <c r="T111" s="262"/>
    </row>
    <row r="112" spans="2:20" ht="47.45" customHeight="1" x14ac:dyDescent="0.2">
      <c r="B112" s="253" t="s">
        <v>1053</v>
      </c>
      <c r="C112" s="254"/>
      <c r="D112" s="255" t="s">
        <v>1056</v>
      </c>
      <c r="E112" s="256"/>
      <c r="F112" s="256"/>
      <c r="G112" s="256"/>
      <c r="H112" s="256"/>
      <c r="I112" s="256"/>
      <c r="J112" s="257"/>
      <c r="K112" s="258" t="s">
        <v>828</v>
      </c>
      <c r="L112" s="259"/>
      <c r="M112" s="259"/>
      <c r="N112" s="259"/>
      <c r="O112" s="259"/>
      <c r="P112" s="259"/>
      <c r="Q112" s="259"/>
      <c r="R112" s="260"/>
      <c r="S112" s="261">
        <v>43935</v>
      </c>
      <c r="T112" s="262"/>
    </row>
    <row r="113" spans="1:20" ht="47.45" customHeight="1" x14ac:dyDescent="0.2">
      <c r="B113" s="253" t="s">
        <v>1057</v>
      </c>
      <c r="C113" s="254"/>
      <c r="D113" s="255" t="s">
        <v>1065</v>
      </c>
      <c r="E113" s="256"/>
      <c r="F113" s="256"/>
      <c r="G113" s="256"/>
      <c r="H113" s="256"/>
      <c r="I113" s="256"/>
      <c r="J113" s="257"/>
      <c r="K113" s="258" t="s">
        <v>828</v>
      </c>
      <c r="L113" s="259"/>
      <c r="M113" s="259"/>
      <c r="N113" s="259"/>
      <c r="O113" s="259"/>
      <c r="P113" s="259"/>
      <c r="Q113" s="259"/>
      <c r="R113" s="260"/>
      <c r="S113" s="261" t="s">
        <v>1058</v>
      </c>
      <c r="T113" s="262"/>
    </row>
    <row r="114" spans="1:20" ht="68.45" customHeight="1" x14ac:dyDescent="0.2">
      <c r="B114" s="253" t="s">
        <v>1054</v>
      </c>
      <c r="C114" s="254"/>
      <c r="D114" s="255" t="s">
        <v>1059</v>
      </c>
      <c r="E114" s="256"/>
      <c r="F114" s="256"/>
      <c r="G114" s="256"/>
      <c r="H114" s="256"/>
      <c r="I114" s="256"/>
      <c r="J114" s="257"/>
      <c r="K114" s="258" t="s">
        <v>828</v>
      </c>
      <c r="L114" s="259"/>
      <c r="M114" s="259"/>
      <c r="N114" s="259"/>
      <c r="O114" s="259"/>
      <c r="P114" s="259"/>
      <c r="Q114" s="259"/>
      <c r="R114" s="260"/>
      <c r="S114" s="261" t="s">
        <v>1060</v>
      </c>
      <c r="T114" s="262"/>
    </row>
    <row r="115" spans="1:20" ht="43.15" customHeight="1" x14ac:dyDescent="0.2">
      <c r="B115" s="253" t="s">
        <v>1061</v>
      </c>
      <c r="C115" s="254"/>
      <c r="D115" s="255" t="s">
        <v>1066</v>
      </c>
      <c r="E115" s="256"/>
      <c r="F115" s="256"/>
      <c r="G115" s="256"/>
      <c r="H115" s="256"/>
      <c r="I115" s="256"/>
      <c r="J115" s="257"/>
      <c r="K115" s="258" t="s">
        <v>828</v>
      </c>
      <c r="L115" s="259"/>
      <c r="M115" s="259"/>
      <c r="N115" s="259"/>
      <c r="O115" s="259"/>
      <c r="P115" s="259"/>
      <c r="Q115" s="259"/>
      <c r="R115" s="260"/>
      <c r="S115" s="261">
        <v>43936</v>
      </c>
      <c r="T115" s="262"/>
    </row>
    <row r="116" spans="1:20" ht="43.15" customHeight="1" x14ac:dyDescent="0.2">
      <c r="B116" s="253" t="s">
        <v>1062</v>
      </c>
      <c r="C116" s="254"/>
      <c r="D116" s="255" t="s">
        <v>1063</v>
      </c>
      <c r="E116" s="256"/>
      <c r="F116" s="256"/>
      <c r="G116" s="256"/>
      <c r="H116" s="256"/>
      <c r="I116" s="256"/>
      <c r="J116" s="257"/>
      <c r="K116" s="258" t="s">
        <v>828</v>
      </c>
      <c r="L116" s="259"/>
      <c r="M116" s="259"/>
      <c r="N116" s="259"/>
      <c r="O116" s="259"/>
      <c r="P116" s="259"/>
      <c r="Q116" s="259"/>
      <c r="R116" s="260"/>
      <c r="S116" s="261">
        <v>43936</v>
      </c>
      <c r="T116" s="262"/>
    </row>
    <row r="117" spans="1:20" ht="31.15" customHeight="1" x14ac:dyDescent="0.2">
      <c r="B117" s="253" t="s">
        <v>1054</v>
      </c>
      <c r="C117" s="254"/>
      <c r="D117" s="255" t="s">
        <v>1064</v>
      </c>
      <c r="E117" s="256"/>
      <c r="F117" s="256"/>
      <c r="G117" s="256"/>
      <c r="H117" s="256"/>
      <c r="I117" s="256"/>
      <c r="J117" s="257"/>
      <c r="K117" s="258" t="s">
        <v>828</v>
      </c>
      <c r="L117" s="259"/>
      <c r="M117" s="259"/>
      <c r="N117" s="259"/>
      <c r="O117" s="259"/>
      <c r="P117" s="259"/>
      <c r="Q117" s="259"/>
      <c r="R117" s="260"/>
      <c r="S117" s="261">
        <v>43936</v>
      </c>
      <c r="T117" s="262"/>
    </row>
    <row r="118" spans="1:20" ht="25.9" customHeight="1" x14ac:dyDescent="0.2">
      <c r="A118" s="2"/>
      <c r="B118" s="648" t="s">
        <v>42</v>
      </c>
      <c r="C118" s="649"/>
      <c r="D118" s="649"/>
      <c r="E118" s="649"/>
      <c r="F118" s="649"/>
      <c r="G118" s="649"/>
      <c r="H118" s="649"/>
      <c r="I118" s="649"/>
      <c r="J118" s="649"/>
      <c r="K118" s="649"/>
      <c r="L118" s="649"/>
      <c r="M118" s="649"/>
      <c r="N118" s="649"/>
      <c r="O118" s="649"/>
      <c r="P118" s="649"/>
      <c r="Q118" s="649"/>
      <c r="R118" s="649"/>
      <c r="S118" s="649"/>
      <c r="T118" s="650"/>
    </row>
    <row r="119" spans="1:20" ht="24.6" customHeight="1" x14ac:dyDescent="0.2">
      <c r="A119" s="2"/>
      <c r="B119" s="550" t="s">
        <v>43</v>
      </c>
      <c r="C119" s="551"/>
      <c r="D119" s="551"/>
      <c r="E119" s="552"/>
      <c r="F119" s="169" t="s">
        <v>30</v>
      </c>
      <c r="G119" s="550" t="s">
        <v>44</v>
      </c>
      <c r="H119" s="551"/>
      <c r="I119" s="551"/>
      <c r="J119" s="551"/>
      <c r="K119" s="551"/>
      <c r="L119" s="551"/>
      <c r="M119" s="551"/>
      <c r="N119" s="551"/>
      <c r="O119" s="551"/>
      <c r="P119" s="551"/>
      <c r="Q119" s="551"/>
      <c r="R119" s="552"/>
      <c r="S119" s="550" t="s">
        <v>4</v>
      </c>
      <c r="T119" s="552"/>
    </row>
    <row r="120" spans="1:20" ht="37.9" customHeight="1" x14ac:dyDescent="0.2">
      <c r="A120" s="2"/>
      <c r="B120" s="307" t="s">
        <v>765</v>
      </c>
      <c r="C120" s="307"/>
      <c r="D120" s="307"/>
      <c r="E120" s="307"/>
      <c r="F120" s="214" t="s">
        <v>34</v>
      </c>
      <c r="G120" s="306" t="s">
        <v>1047</v>
      </c>
      <c r="H120" s="306"/>
      <c r="I120" s="306"/>
      <c r="J120" s="306"/>
      <c r="K120" s="306"/>
      <c r="L120" s="306"/>
      <c r="M120" s="306"/>
      <c r="N120" s="306"/>
      <c r="O120" s="306"/>
      <c r="P120" s="306"/>
      <c r="Q120" s="306"/>
      <c r="R120" s="306"/>
      <c r="S120" s="263">
        <v>43935</v>
      </c>
      <c r="T120" s="263"/>
    </row>
    <row r="121" spans="1:20" ht="37.9" customHeight="1" x14ac:dyDescent="0.2">
      <c r="A121" s="2"/>
      <c r="B121" s="307" t="s">
        <v>830</v>
      </c>
      <c r="C121" s="307"/>
      <c r="D121" s="307"/>
      <c r="E121" s="307"/>
      <c r="F121" s="214" t="s">
        <v>1040</v>
      </c>
      <c r="G121" s="306" t="s">
        <v>1041</v>
      </c>
      <c r="H121" s="306"/>
      <c r="I121" s="306"/>
      <c r="J121" s="306"/>
      <c r="K121" s="306"/>
      <c r="L121" s="306"/>
      <c r="M121" s="306"/>
      <c r="N121" s="306"/>
      <c r="O121" s="306"/>
      <c r="P121" s="306"/>
      <c r="Q121" s="306"/>
      <c r="R121" s="306"/>
      <c r="S121" s="263">
        <v>43936</v>
      </c>
      <c r="T121" s="263"/>
    </row>
    <row r="122" spans="1:20" ht="37.9" customHeight="1" x14ac:dyDescent="0.2">
      <c r="A122" s="2"/>
      <c r="B122" s="307" t="s">
        <v>860</v>
      </c>
      <c r="C122" s="307"/>
      <c r="D122" s="307"/>
      <c r="E122" s="307"/>
      <c r="F122" s="214" t="s">
        <v>1042</v>
      </c>
      <c r="G122" s="306" t="s">
        <v>1043</v>
      </c>
      <c r="H122" s="306"/>
      <c r="I122" s="306"/>
      <c r="J122" s="306"/>
      <c r="K122" s="306"/>
      <c r="L122" s="306"/>
      <c r="M122" s="306"/>
      <c r="N122" s="306"/>
      <c r="O122" s="306"/>
      <c r="P122" s="306"/>
      <c r="Q122" s="306"/>
      <c r="R122" s="306"/>
      <c r="S122" s="263">
        <v>43936</v>
      </c>
      <c r="T122" s="263"/>
    </row>
    <row r="123" spans="1:20" ht="37.9" customHeight="1" x14ac:dyDescent="0.2">
      <c r="A123" s="2"/>
      <c r="B123" s="307" t="s">
        <v>861</v>
      </c>
      <c r="C123" s="307"/>
      <c r="D123" s="307"/>
      <c r="E123" s="307"/>
      <c r="F123" s="214" t="s">
        <v>1042</v>
      </c>
      <c r="G123" s="306" t="s">
        <v>1044</v>
      </c>
      <c r="H123" s="306"/>
      <c r="I123" s="306"/>
      <c r="J123" s="306"/>
      <c r="K123" s="306"/>
      <c r="L123" s="306"/>
      <c r="M123" s="306"/>
      <c r="N123" s="306"/>
      <c r="O123" s="306"/>
      <c r="P123" s="306"/>
      <c r="Q123" s="306"/>
      <c r="R123" s="306"/>
      <c r="S123" s="263">
        <v>43936</v>
      </c>
      <c r="T123" s="263"/>
    </row>
    <row r="124" spans="1:20" ht="37.9" customHeight="1" x14ac:dyDescent="0.2">
      <c r="A124" s="2"/>
      <c r="B124" s="307"/>
      <c r="C124" s="307"/>
      <c r="D124" s="307"/>
      <c r="E124" s="307"/>
      <c r="F124" s="214">
        <v>3</v>
      </c>
      <c r="G124" s="306" t="s">
        <v>1045</v>
      </c>
      <c r="H124" s="306"/>
      <c r="I124" s="306"/>
      <c r="J124" s="306"/>
      <c r="K124" s="306"/>
      <c r="L124" s="306"/>
      <c r="M124" s="306"/>
      <c r="N124" s="306"/>
      <c r="O124" s="306"/>
      <c r="P124" s="306"/>
      <c r="Q124" s="306"/>
      <c r="R124" s="306"/>
      <c r="S124" s="263">
        <v>43935</v>
      </c>
      <c r="T124" s="263"/>
    </row>
    <row r="125" spans="1:20" ht="37.9" customHeight="1" x14ac:dyDescent="0.2">
      <c r="A125" s="2"/>
      <c r="B125" s="307"/>
      <c r="C125" s="307"/>
      <c r="D125" s="307"/>
      <c r="E125" s="307"/>
      <c r="F125" s="214">
        <v>2</v>
      </c>
      <c r="G125" s="306" t="s">
        <v>1046</v>
      </c>
      <c r="H125" s="306"/>
      <c r="I125" s="306"/>
      <c r="J125" s="306"/>
      <c r="K125" s="306"/>
      <c r="L125" s="306"/>
      <c r="M125" s="306"/>
      <c r="N125" s="306"/>
      <c r="O125" s="306"/>
      <c r="P125" s="306"/>
      <c r="Q125" s="306"/>
      <c r="R125" s="306"/>
      <c r="S125" s="263">
        <v>43935</v>
      </c>
      <c r="T125" s="263"/>
    </row>
    <row r="126" spans="1:20" ht="15" customHeight="1" x14ac:dyDescent="0.2">
      <c r="B126" s="86"/>
      <c r="C126" s="81"/>
      <c r="D126" s="81"/>
      <c r="E126" s="81"/>
      <c r="F126" s="81"/>
      <c r="G126" s="81"/>
      <c r="H126" s="81"/>
      <c r="I126" s="81"/>
      <c r="J126" s="81"/>
      <c r="K126" s="81"/>
      <c r="L126" s="81"/>
      <c r="M126" s="81"/>
      <c r="N126" s="81"/>
      <c r="O126" s="81"/>
      <c r="P126" s="81"/>
      <c r="Q126" s="81"/>
      <c r="R126" s="81"/>
      <c r="S126" s="81"/>
      <c r="T126" s="82"/>
    </row>
    <row r="127" spans="1:20" ht="25.5" customHeight="1" x14ac:dyDescent="0.2">
      <c r="B127" s="452" t="s">
        <v>456</v>
      </c>
      <c r="C127" s="453"/>
      <c r="D127" s="453"/>
      <c r="E127" s="453"/>
      <c r="F127" s="453"/>
      <c r="G127" s="453"/>
      <c r="H127" s="453"/>
      <c r="I127" s="453"/>
      <c r="J127" s="453"/>
      <c r="K127" s="453"/>
      <c r="L127" s="453"/>
      <c r="M127" s="453"/>
      <c r="N127" s="453"/>
      <c r="O127" s="453"/>
      <c r="P127" s="453"/>
      <c r="Q127" s="453"/>
      <c r="R127" s="453"/>
      <c r="S127" s="453"/>
      <c r="T127" s="454"/>
    </row>
    <row r="128" spans="1:20" ht="29.25" customHeight="1" x14ac:dyDescent="0.2">
      <c r="B128" s="415" t="s">
        <v>45</v>
      </c>
      <c r="C128" s="417"/>
      <c r="D128" s="264" t="s">
        <v>597</v>
      </c>
      <c r="E128" s="563"/>
      <c r="F128" s="563"/>
      <c r="G128" s="563"/>
      <c r="H128" s="563"/>
      <c r="I128" s="563"/>
      <c r="J128" s="265"/>
      <c r="K128" s="264" t="s">
        <v>46</v>
      </c>
      <c r="L128" s="563"/>
      <c r="M128" s="563"/>
      <c r="N128" s="563"/>
      <c r="O128" s="563"/>
      <c r="P128" s="563"/>
      <c r="Q128" s="563"/>
      <c r="R128" s="265"/>
      <c r="S128" s="264" t="s">
        <v>4</v>
      </c>
      <c r="T128" s="265"/>
    </row>
    <row r="129" spans="2:20" ht="30" customHeight="1" x14ac:dyDescent="0.2">
      <c r="B129" s="248" t="s">
        <v>514</v>
      </c>
      <c r="C129" s="249"/>
      <c r="D129" s="357" t="s">
        <v>598</v>
      </c>
      <c r="E129" s="358"/>
      <c r="F129" s="358"/>
      <c r="G129" s="358"/>
      <c r="H129" s="358"/>
      <c r="I129" s="358"/>
      <c r="J129" s="359"/>
      <c r="K129" s="250" t="s">
        <v>515</v>
      </c>
      <c r="L129" s="251"/>
      <c r="M129" s="251"/>
      <c r="N129" s="251"/>
      <c r="O129" s="251"/>
      <c r="P129" s="251"/>
      <c r="Q129" s="251"/>
      <c r="R129" s="252"/>
      <c r="S129" s="246" t="s">
        <v>1078</v>
      </c>
      <c r="T129" s="247"/>
    </row>
    <row r="130" spans="2:20" ht="43.9" customHeight="1" x14ac:dyDescent="0.2">
      <c r="B130" s="248" t="s">
        <v>514</v>
      </c>
      <c r="C130" s="249"/>
      <c r="D130" s="250" t="s">
        <v>1079</v>
      </c>
      <c r="E130" s="251"/>
      <c r="F130" s="251"/>
      <c r="G130" s="251"/>
      <c r="H130" s="251"/>
      <c r="I130" s="251"/>
      <c r="J130" s="252"/>
      <c r="K130" s="250" t="s">
        <v>1080</v>
      </c>
      <c r="L130" s="251"/>
      <c r="M130" s="251"/>
      <c r="N130" s="251"/>
      <c r="O130" s="251"/>
      <c r="P130" s="251"/>
      <c r="Q130" s="251"/>
      <c r="R130" s="252"/>
      <c r="S130" s="246">
        <v>43934</v>
      </c>
      <c r="T130" s="247"/>
    </row>
    <row r="131" spans="2:20" ht="33.6" customHeight="1" x14ac:dyDescent="0.2">
      <c r="B131" s="248" t="s">
        <v>9</v>
      </c>
      <c r="C131" s="249"/>
      <c r="D131" s="357" t="s">
        <v>1081</v>
      </c>
      <c r="E131" s="358"/>
      <c r="F131" s="358"/>
      <c r="G131" s="358"/>
      <c r="H131" s="358"/>
      <c r="I131" s="358"/>
      <c r="J131" s="359"/>
      <c r="K131" s="250" t="s">
        <v>1082</v>
      </c>
      <c r="L131" s="251"/>
      <c r="M131" s="251"/>
      <c r="N131" s="251"/>
      <c r="O131" s="251"/>
      <c r="P131" s="251"/>
      <c r="Q131" s="251"/>
      <c r="R131" s="252"/>
      <c r="S131" s="246">
        <v>43935</v>
      </c>
      <c r="T131" s="247"/>
    </row>
    <row r="132" spans="2:20" ht="33" customHeight="1" x14ac:dyDescent="0.2">
      <c r="B132" s="248" t="s">
        <v>10</v>
      </c>
      <c r="C132" s="249"/>
      <c r="D132" s="250" t="s">
        <v>1083</v>
      </c>
      <c r="E132" s="251"/>
      <c r="F132" s="251"/>
      <c r="G132" s="251"/>
      <c r="H132" s="251"/>
      <c r="I132" s="251"/>
      <c r="J132" s="252"/>
      <c r="K132" s="250" t="s">
        <v>1084</v>
      </c>
      <c r="L132" s="251"/>
      <c r="M132" s="251"/>
      <c r="N132" s="251"/>
      <c r="O132" s="251"/>
      <c r="P132" s="251"/>
      <c r="Q132" s="251"/>
      <c r="R132" s="252"/>
      <c r="S132" s="246">
        <v>43935</v>
      </c>
      <c r="T132" s="247"/>
    </row>
    <row r="133" spans="2:20" ht="31.15" customHeight="1" x14ac:dyDescent="0.2">
      <c r="B133" s="248" t="s">
        <v>9</v>
      </c>
      <c r="C133" s="249"/>
      <c r="D133" s="250" t="s">
        <v>1085</v>
      </c>
      <c r="E133" s="251"/>
      <c r="F133" s="251"/>
      <c r="G133" s="251"/>
      <c r="H133" s="251"/>
      <c r="I133" s="251"/>
      <c r="J133" s="252"/>
      <c r="K133" s="250" t="s">
        <v>1086</v>
      </c>
      <c r="L133" s="251"/>
      <c r="M133" s="251"/>
      <c r="N133" s="251"/>
      <c r="O133" s="251"/>
      <c r="P133" s="251"/>
      <c r="Q133" s="251"/>
      <c r="R133" s="252"/>
      <c r="S133" s="246">
        <v>43936</v>
      </c>
      <c r="T133" s="247"/>
    </row>
    <row r="134" spans="2:20" ht="34.15" customHeight="1" x14ac:dyDescent="0.2">
      <c r="B134" s="248" t="s">
        <v>514</v>
      </c>
      <c r="C134" s="249"/>
      <c r="D134" s="357" t="s">
        <v>784</v>
      </c>
      <c r="E134" s="358"/>
      <c r="F134" s="358"/>
      <c r="G134" s="358"/>
      <c r="H134" s="358"/>
      <c r="I134" s="358"/>
      <c r="J134" s="359"/>
      <c r="K134" s="250" t="s">
        <v>785</v>
      </c>
      <c r="L134" s="251"/>
      <c r="M134" s="251"/>
      <c r="N134" s="251"/>
      <c r="O134" s="251"/>
      <c r="P134" s="251"/>
      <c r="Q134" s="251"/>
      <c r="R134" s="252"/>
      <c r="S134" s="246" t="s">
        <v>1078</v>
      </c>
      <c r="T134" s="247"/>
    </row>
    <row r="135" spans="2:20" s="3" customFormat="1" ht="22.5" customHeight="1" x14ac:dyDescent="0.2">
      <c r="B135" s="669" t="s">
        <v>47</v>
      </c>
      <c r="C135" s="670"/>
      <c r="D135" s="670"/>
      <c r="E135" s="670"/>
      <c r="F135" s="670"/>
      <c r="G135" s="670"/>
      <c r="H135" s="670"/>
      <c r="I135" s="670"/>
      <c r="J135" s="670"/>
      <c r="K135" s="670"/>
      <c r="L135" s="670"/>
      <c r="M135" s="670"/>
      <c r="N135" s="670"/>
      <c r="O135" s="670"/>
      <c r="P135" s="670"/>
      <c r="Q135" s="670"/>
      <c r="R135" s="670"/>
      <c r="S135" s="670"/>
      <c r="T135" s="671"/>
    </row>
    <row r="136" spans="2:20" s="6" customFormat="1" ht="22.5" customHeight="1" x14ac:dyDescent="0.2">
      <c r="B136" s="415" t="s">
        <v>48</v>
      </c>
      <c r="C136" s="416"/>
      <c r="D136" s="416"/>
      <c r="E136" s="416"/>
      <c r="F136" s="416"/>
      <c r="G136" s="416"/>
      <c r="H136" s="416"/>
      <c r="I136" s="416"/>
      <c r="J136" s="416"/>
      <c r="K136" s="416"/>
      <c r="L136" s="416"/>
      <c r="M136" s="416"/>
      <c r="N136" s="416"/>
      <c r="O136" s="416"/>
      <c r="P136" s="416"/>
      <c r="Q136" s="416"/>
      <c r="R136" s="416"/>
      <c r="S136" s="416"/>
      <c r="T136" s="417"/>
    </row>
    <row r="137" spans="2:20" s="7" customFormat="1" ht="47.1" customHeight="1" x14ac:dyDescent="0.25">
      <c r="B137" s="380" t="s">
        <v>599</v>
      </c>
      <c r="C137" s="381"/>
      <c r="D137" s="381"/>
      <c r="E137" s="381"/>
      <c r="F137" s="381"/>
      <c r="G137" s="381"/>
      <c r="H137" s="381"/>
      <c r="I137" s="381"/>
      <c r="J137" s="381"/>
      <c r="K137" s="381"/>
      <c r="L137" s="381"/>
      <c r="M137" s="381"/>
      <c r="N137" s="381"/>
      <c r="O137" s="381"/>
      <c r="P137" s="381"/>
      <c r="Q137" s="381"/>
      <c r="R137" s="381"/>
      <c r="S137" s="381"/>
      <c r="T137" s="382"/>
    </row>
    <row r="138" spans="2:20" s="6" customFormat="1" ht="22.5" customHeight="1" x14ac:dyDescent="0.2">
      <c r="B138" s="443"/>
      <c r="C138" s="444"/>
      <c r="D138" s="444"/>
      <c r="E138" s="444"/>
      <c r="F138" s="444"/>
      <c r="G138" s="444"/>
      <c r="H138" s="444"/>
      <c r="I138" s="444"/>
      <c r="J138" s="444"/>
      <c r="K138" s="444"/>
      <c r="L138" s="444"/>
      <c r="M138" s="444"/>
      <c r="N138" s="444"/>
      <c r="O138" s="444"/>
      <c r="P138" s="444"/>
      <c r="Q138" s="444"/>
      <c r="R138" s="444"/>
      <c r="S138" s="444"/>
      <c r="T138" s="445"/>
    </row>
    <row r="139" spans="2:20" s="6" customFormat="1" ht="22.5" customHeight="1" x14ac:dyDescent="0.2">
      <c r="B139" s="393" t="s">
        <v>49</v>
      </c>
      <c r="C139" s="394"/>
      <c r="D139" s="394"/>
      <c r="E139" s="394"/>
      <c r="F139" s="394"/>
      <c r="G139" s="394"/>
      <c r="H139" s="394"/>
      <c r="I139" s="394"/>
      <c r="J139" s="394"/>
      <c r="K139" s="394"/>
      <c r="L139" s="394"/>
      <c r="M139" s="394"/>
      <c r="N139" s="394"/>
      <c r="O139" s="394"/>
      <c r="P139" s="394"/>
      <c r="Q139" s="394"/>
      <c r="R139" s="394"/>
      <c r="S139" s="394"/>
      <c r="T139" s="395"/>
    </row>
    <row r="140" spans="2:20" s="6" customFormat="1" ht="22.5" customHeight="1" x14ac:dyDescent="0.2">
      <c r="B140" s="475" t="s">
        <v>50</v>
      </c>
      <c r="C140" s="475"/>
      <c r="D140" s="264" t="s">
        <v>600</v>
      </c>
      <c r="E140" s="563"/>
      <c r="F140" s="563"/>
      <c r="G140" s="563"/>
      <c r="H140" s="563"/>
      <c r="I140" s="563"/>
      <c r="J140" s="265"/>
      <c r="K140" s="644" t="s">
        <v>25</v>
      </c>
      <c r="L140" s="644"/>
      <c r="M140" s="644"/>
      <c r="N140" s="644"/>
      <c r="O140" s="644"/>
      <c r="P140" s="644"/>
      <c r="Q140" s="644"/>
      <c r="R140" s="644"/>
      <c r="S140" s="264" t="s">
        <v>51</v>
      </c>
      <c r="T140" s="265"/>
    </row>
    <row r="141" spans="2:20" s="6" customFormat="1" ht="277.89999999999998" customHeight="1" x14ac:dyDescent="0.2">
      <c r="B141" s="535" t="s">
        <v>52</v>
      </c>
      <c r="C141" s="535"/>
      <c r="D141" s="258" t="s">
        <v>601</v>
      </c>
      <c r="E141" s="259"/>
      <c r="F141" s="259"/>
      <c r="G141" s="259"/>
      <c r="H141" s="259"/>
      <c r="I141" s="259"/>
      <c r="J141" s="260"/>
      <c r="K141" s="534" t="s">
        <v>632</v>
      </c>
      <c r="L141" s="534"/>
      <c r="M141" s="534"/>
      <c r="N141" s="534"/>
      <c r="O141" s="534"/>
      <c r="P141" s="534"/>
      <c r="Q141" s="534"/>
      <c r="R141" s="534"/>
      <c r="S141" s="536" t="s">
        <v>633</v>
      </c>
      <c r="T141" s="537"/>
    </row>
    <row r="142" spans="2:20" s="6" customFormat="1" ht="126.75" customHeight="1" x14ac:dyDescent="0.2">
      <c r="B142" s="535" t="s">
        <v>53</v>
      </c>
      <c r="C142" s="535"/>
      <c r="D142" s="544" t="s">
        <v>602</v>
      </c>
      <c r="E142" s="545"/>
      <c r="F142" s="545"/>
      <c r="G142" s="545"/>
      <c r="H142" s="545"/>
      <c r="I142" s="545"/>
      <c r="J142" s="546"/>
      <c r="K142" s="541" t="s">
        <v>54</v>
      </c>
      <c r="L142" s="541"/>
      <c r="M142" s="541"/>
      <c r="N142" s="541"/>
      <c r="O142" s="541"/>
      <c r="P142" s="541"/>
      <c r="Q142" s="541"/>
      <c r="R142" s="541"/>
      <c r="S142" s="536" t="s">
        <v>633</v>
      </c>
      <c r="T142" s="537"/>
    </row>
    <row r="143" spans="2:20" s="6" customFormat="1" ht="82.5" customHeight="1" x14ac:dyDescent="0.2">
      <c r="B143" s="535" t="s">
        <v>55</v>
      </c>
      <c r="C143" s="535"/>
      <c r="D143" s="544" t="s">
        <v>603</v>
      </c>
      <c r="E143" s="545"/>
      <c r="F143" s="545"/>
      <c r="G143" s="545"/>
      <c r="H143" s="545"/>
      <c r="I143" s="545"/>
      <c r="J143" s="546"/>
      <c r="K143" s="541" t="s">
        <v>56</v>
      </c>
      <c r="L143" s="541"/>
      <c r="M143" s="541"/>
      <c r="N143" s="541"/>
      <c r="O143" s="541"/>
      <c r="P143" s="541"/>
      <c r="Q143" s="541"/>
      <c r="R143" s="541"/>
      <c r="S143" s="542" t="s">
        <v>57</v>
      </c>
      <c r="T143" s="543"/>
    </row>
    <row r="144" spans="2:20" s="6" customFormat="1" ht="329.25" customHeight="1" x14ac:dyDescent="0.2">
      <c r="B144" s="535" t="s">
        <v>22</v>
      </c>
      <c r="C144" s="535"/>
      <c r="D144" s="544" t="s">
        <v>604</v>
      </c>
      <c r="E144" s="545"/>
      <c r="F144" s="545"/>
      <c r="G144" s="545"/>
      <c r="H144" s="545"/>
      <c r="I144" s="545"/>
      <c r="J144" s="546"/>
      <c r="K144" s="306" t="s">
        <v>117</v>
      </c>
      <c r="L144" s="547"/>
      <c r="M144" s="547"/>
      <c r="N144" s="547"/>
      <c r="O144" s="547"/>
      <c r="P144" s="547"/>
      <c r="Q144" s="547"/>
      <c r="R144" s="547"/>
      <c r="S144" s="542" t="s">
        <v>57</v>
      </c>
      <c r="T144" s="543"/>
    </row>
    <row r="145" spans="2:20" s="6" customFormat="1" ht="158.1" customHeight="1" x14ac:dyDescent="0.2">
      <c r="B145" s="535" t="s">
        <v>58</v>
      </c>
      <c r="C145" s="535"/>
      <c r="D145" s="544" t="s">
        <v>605</v>
      </c>
      <c r="E145" s="545"/>
      <c r="F145" s="545"/>
      <c r="G145" s="545"/>
      <c r="H145" s="545"/>
      <c r="I145" s="545"/>
      <c r="J145" s="546"/>
      <c r="K145" s="541" t="s">
        <v>59</v>
      </c>
      <c r="L145" s="541"/>
      <c r="M145" s="541"/>
      <c r="N145" s="541"/>
      <c r="O145" s="541"/>
      <c r="P145" s="541"/>
      <c r="Q145" s="541"/>
      <c r="R145" s="541"/>
      <c r="S145" s="536" t="s">
        <v>60</v>
      </c>
      <c r="T145" s="537"/>
    </row>
    <row r="146" spans="2:20" s="6" customFormat="1" ht="22.5" customHeight="1" x14ac:dyDescent="0.2">
      <c r="B146" s="343"/>
      <c r="C146" s="344"/>
      <c r="D146" s="344"/>
      <c r="E146" s="344"/>
      <c r="F146" s="344"/>
      <c r="G146" s="344"/>
      <c r="H146" s="344"/>
      <c r="I146" s="344"/>
      <c r="J146" s="344"/>
      <c r="K146" s="344"/>
      <c r="L146" s="344"/>
      <c r="M146" s="344"/>
      <c r="N146" s="344"/>
      <c r="O146" s="344"/>
      <c r="P146" s="344"/>
      <c r="Q146" s="344"/>
      <c r="R146" s="344"/>
      <c r="S146" s="344"/>
      <c r="T146" s="345"/>
    </row>
    <row r="147" spans="2:20" s="3" customFormat="1" ht="22.5" customHeight="1" x14ac:dyDescent="0.2">
      <c r="B147" s="393" t="s">
        <v>118</v>
      </c>
      <c r="C147" s="394"/>
      <c r="D147" s="394"/>
      <c r="E147" s="394"/>
      <c r="F147" s="394"/>
      <c r="G147" s="394"/>
      <c r="H147" s="394"/>
      <c r="I147" s="394"/>
      <c r="J147" s="394"/>
      <c r="K147" s="394"/>
      <c r="L147" s="394"/>
      <c r="M147" s="394"/>
      <c r="N147" s="394"/>
      <c r="O147" s="394"/>
      <c r="P147" s="394"/>
      <c r="Q147" s="394"/>
      <c r="R147" s="394"/>
      <c r="S147" s="394"/>
      <c r="T147" s="395"/>
    </row>
    <row r="148" spans="2:20" s="3" customFormat="1" ht="29.25" customHeight="1" x14ac:dyDescent="0.2">
      <c r="B148" s="4"/>
      <c r="C148" s="4"/>
      <c r="D148" s="4"/>
      <c r="E148" s="4"/>
      <c r="F148" s="4"/>
      <c r="G148" s="124"/>
      <c r="H148" s="4"/>
      <c r="I148" s="5"/>
      <c r="J148" s="4"/>
      <c r="K148" s="4"/>
      <c r="L148" s="676"/>
      <c r="M148" s="677"/>
      <c r="N148" s="677"/>
      <c r="O148" s="677"/>
      <c r="P148" s="677"/>
      <c r="Q148" s="677"/>
      <c r="R148" s="677"/>
      <c r="S148" s="677"/>
      <c r="T148" s="678"/>
    </row>
    <row r="149" spans="2:20" s="3" customFormat="1" ht="22.5" customHeight="1" x14ac:dyDescent="0.2">
      <c r="B149" s="651" t="s">
        <v>61</v>
      </c>
      <c r="C149" s="652"/>
      <c r="D149" s="652"/>
      <c r="E149" s="652"/>
      <c r="F149" s="652"/>
      <c r="G149" s="652"/>
      <c r="H149" s="652"/>
      <c r="I149" s="652"/>
      <c r="J149" s="652"/>
      <c r="K149" s="653"/>
      <c r="L149" s="679"/>
      <c r="M149" s="680"/>
      <c r="N149" s="680"/>
      <c r="O149" s="680"/>
      <c r="P149" s="680"/>
      <c r="Q149" s="680"/>
      <c r="R149" s="680"/>
      <c r="S149" s="680"/>
      <c r="T149" s="681"/>
    </row>
    <row r="150" spans="2:20" s="3" customFormat="1" ht="28.5" customHeight="1" x14ac:dyDescent="0.2">
      <c r="B150" s="535" t="s">
        <v>62</v>
      </c>
      <c r="C150" s="535"/>
      <c r="D150" s="535"/>
      <c r="E150" s="651" t="s">
        <v>550</v>
      </c>
      <c r="F150" s="653"/>
      <c r="G150" s="8" t="s">
        <v>63</v>
      </c>
      <c r="H150" s="9" t="s">
        <v>64</v>
      </c>
      <c r="I150" s="10" t="s">
        <v>65</v>
      </c>
      <c r="J150" s="120" t="s">
        <v>66</v>
      </c>
      <c r="K150" s="120" t="s">
        <v>67</v>
      </c>
      <c r="L150" s="679"/>
      <c r="M150" s="680"/>
      <c r="N150" s="680"/>
      <c r="O150" s="680"/>
      <c r="P150" s="680"/>
      <c r="Q150" s="680"/>
      <c r="R150" s="680"/>
      <c r="S150" s="680"/>
      <c r="T150" s="681"/>
    </row>
    <row r="151" spans="2:20" s="3" customFormat="1" ht="25.5" customHeight="1" x14ac:dyDescent="0.2">
      <c r="B151" s="491" t="s">
        <v>68</v>
      </c>
      <c r="C151" s="492"/>
      <c r="D151" s="659"/>
      <c r="E151" s="667">
        <v>38.89</v>
      </c>
      <c r="F151" s="668"/>
      <c r="G151" s="13">
        <f>+E164</f>
        <v>0.52190000000000003</v>
      </c>
      <c r="H151" s="27">
        <f>+G164</f>
        <v>0.63570000000000004</v>
      </c>
      <c r="I151" s="11">
        <v>42684</v>
      </c>
      <c r="J151" s="11">
        <v>44549</v>
      </c>
      <c r="K151" s="12">
        <f t="shared" ref="K151:K158" si="0">+J151-I151</f>
        <v>1865</v>
      </c>
      <c r="L151" s="679"/>
      <c r="M151" s="680"/>
      <c r="N151" s="680"/>
      <c r="O151" s="680"/>
      <c r="P151" s="680"/>
      <c r="Q151" s="680"/>
      <c r="R151" s="680"/>
      <c r="S151" s="680"/>
      <c r="T151" s="681"/>
    </row>
    <row r="152" spans="2:20" s="3" customFormat="1" ht="15" customHeight="1" x14ac:dyDescent="0.2">
      <c r="B152" s="491" t="s">
        <v>69</v>
      </c>
      <c r="C152" s="492"/>
      <c r="D152" s="659"/>
      <c r="E152" s="667">
        <v>21.84</v>
      </c>
      <c r="F152" s="668"/>
      <c r="G152" s="13">
        <f>+F199</f>
        <v>0.4637</v>
      </c>
      <c r="H152" s="27">
        <f>+H199</f>
        <v>0.53500000000000003</v>
      </c>
      <c r="I152" s="11">
        <v>43044</v>
      </c>
      <c r="J152" s="11">
        <v>44484</v>
      </c>
      <c r="K152" s="12">
        <f t="shared" si="0"/>
        <v>1440</v>
      </c>
      <c r="L152" s="679"/>
      <c r="M152" s="680"/>
      <c r="N152" s="680"/>
      <c r="O152" s="680"/>
      <c r="P152" s="680"/>
      <c r="Q152" s="680"/>
      <c r="R152" s="680"/>
      <c r="S152" s="680"/>
      <c r="T152" s="681"/>
    </row>
    <row r="153" spans="2:20" s="3" customFormat="1" ht="30.75" customHeight="1" x14ac:dyDescent="0.2">
      <c r="B153" s="491" t="s">
        <v>70</v>
      </c>
      <c r="C153" s="492"/>
      <c r="D153" s="659"/>
      <c r="E153" s="667">
        <v>0</v>
      </c>
      <c r="F153" s="668"/>
      <c r="G153" s="197">
        <f>F223</f>
        <v>1</v>
      </c>
      <c r="H153" s="198">
        <f>H223</f>
        <v>1</v>
      </c>
      <c r="I153" s="11">
        <v>42689</v>
      </c>
      <c r="J153" s="11">
        <v>42840</v>
      </c>
      <c r="K153" s="12">
        <f t="shared" si="0"/>
        <v>151</v>
      </c>
      <c r="L153" s="679"/>
      <c r="M153" s="680"/>
      <c r="N153" s="680"/>
      <c r="O153" s="680"/>
      <c r="P153" s="680"/>
      <c r="Q153" s="680"/>
      <c r="R153" s="680"/>
      <c r="S153" s="680"/>
      <c r="T153" s="681"/>
    </row>
    <row r="154" spans="2:20" s="3" customFormat="1" ht="25.5" customHeight="1" x14ac:dyDescent="0.2">
      <c r="B154" s="491" t="s">
        <v>71</v>
      </c>
      <c r="C154" s="492"/>
      <c r="D154" s="659"/>
      <c r="E154" s="667">
        <v>34.69</v>
      </c>
      <c r="F154" s="668"/>
      <c r="G154" s="13">
        <f>+E238</f>
        <v>0.61640000000000006</v>
      </c>
      <c r="H154" s="27">
        <f>+G238</f>
        <v>0.66849999999999998</v>
      </c>
      <c r="I154" s="11">
        <v>42684</v>
      </c>
      <c r="J154" s="11">
        <v>44549</v>
      </c>
      <c r="K154" s="12">
        <f t="shared" si="0"/>
        <v>1865</v>
      </c>
      <c r="L154" s="679"/>
      <c r="M154" s="680"/>
      <c r="N154" s="680"/>
      <c r="O154" s="680"/>
      <c r="P154" s="680"/>
      <c r="Q154" s="680"/>
      <c r="R154" s="680"/>
      <c r="S154" s="680"/>
      <c r="T154" s="681"/>
    </row>
    <row r="155" spans="2:20" s="3" customFormat="1" ht="23.25" customHeight="1" x14ac:dyDescent="0.2">
      <c r="B155" s="491" t="s">
        <v>825</v>
      </c>
      <c r="C155" s="492"/>
      <c r="D155" s="659"/>
      <c r="E155" s="661">
        <v>4.58</v>
      </c>
      <c r="F155" s="662"/>
      <c r="G155" s="197">
        <f>+H260</f>
        <v>1</v>
      </c>
      <c r="H155" s="28">
        <f>+H257</f>
        <v>0.96099999999999997</v>
      </c>
      <c r="I155" s="11">
        <v>42684</v>
      </c>
      <c r="J155" s="11">
        <v>43921</v>
      </c>
      <c r="K155" s="538">
        <f t="shared" si="0"/>
        <v>1237</v>
      </c>
      <c r="L155" s="679"/>
      <c r="M155" s="680"/>
      <c r="N155" s="680"/>
      <c r="O155" s="680"/>
      <c r="P155" s="680"/>
      <c r="Q155" s="680"/>
      <c r="R155" s="680"/>
      <c r="S155" s="680"/>
      <c r="T155" s="681"/>
    </row>
    <row r="156" spans="2:20" s="3" customFormat="1" ht="22.5" customHeight="1" x14ac:dyDescent="0.2">
      <c r="B156" s="491" t="s">
        <v>826</v>
      </c>
      <c r="C156" s="492"/>
      <c r="D156" s="659"/>
      <c r="E156" s="663"/>
      <c r="F156" s="664"/>
      <c r="G156" s="197">
        <f>+F273</f>
        <v>1</v>
      </c>
      <c r="H156" s="28">
        <f>+H273</f>
        <v>1</v>
      </c>
      <c r="I156" s="11">
        <v>42684</v>
      </c>
      <c r="J156" s="11">
        <v>43921</v>
      </c>
      <c r="K156" s="539"/>
      <c r="L156" s="679"/>
      <c r="M156" s="680"/>
      <c r="N156" s="680"/>
      <c r="O156" s="680"/>
      <c r="P156" s="680"/>
      <c r="Q156" s="680"/>
      <c r="R156" s="680"/>
      <c r="S156" s="680"/>
      <c r="T156" s="681"/>
    </row>
    <row r="157" spans="2:20" s="18" customFormat="1" ht="19.5" customHeight="1" x14ac:dyDescent="0.2">
      <c r="B157" s="491" t="s">
        <v>102</v>
      </c>
      <c r="C157" s="492"/>
      <c r="D157" s="659"/>
      <c r="E157" s="665"/>
      <c r="F157" s="666"/>
      <c r="G157" s="197">
        <v>1</v>
      </c>
      <c r="H157" s="28">
        <v>0.995</v>
      </c>
      <c r="I157" s="14"/>
      <c r="J157" s="14"/>
      <c r="K157" s="540"/>
      <c r="L157" s="679"/>
      <c r="M157" s="680"/>
      <c r="N157" s="680"/>
      <c r="O157" s="680"/>
      <c r="P157" s="680"/>
      <c r="Q157" s="680"/>
      <c r="R157" s="680"/>
      <c r="S157" s="680"/>
      <c r="T157" s="681"/>
    </row>
    <row r="158" spans="2:20" s="18" customFormat="1" ht="21.75" customHeight="1" x14ac:dyDescent="0.25">
      <c r="B158" s="651" t="s">
        <v>72</v>
      </c>
      <c r="C158" s="652"/>
      <c r="D158" s="653"/>
      <c r="E158" s="654">
        <f>SUM(E151:F155)</f>
        <v>100</v>
      </c>
      <c r="F158" s="655"/>
      <c r="G158" s="194">
        <f>+G151*E151+G152*E152+G153*E153+G154*E154+G156*E155</f>
        <v>56.386814999999999</v>
      </c>
      <c r="H158" s="194">
        <f>+H151*E151+H152*E152+H153*E153+H154*E154+H157*E155</f>
        <v>64.154138000000003</v>
      </c>
      <c r="I158" s="195">
        <v>42684</v>
      </c>
      <c r="J158" s="195">
        <v>44549</v>
      </c>
      <c r="K158" s="196">
        <f t="shared" si="0"/>
        <v>1865</v>
      </c>
      <c r="L158" s="679"/>
      <c r="M158" s="680"/>
      <c r="N158" s="680"/>
      <c r="O158" s="680"/>
      <c r="P158" s="680"/>
      <c r="Q158" s="680"/>
      <c r="R158" s="680"/>
      <c r="S158" s="680"/>
      <c r="T158" s="681"/>
    </row>
    <row r="159" spans="2:20" s="18" customFormat="1" ht="14.25" x14ac:dyDescent="0.2">
      <c r="B159" s="121"/>
      <c r="C159" s="121"/>
      <c r="D159" s="121"/>
      <c r="E159" s="13"/>
      <c r="F159" s="13"/>
      <c r="G159" s="15"/>
      <c r="H159" s="14"/>
      <c r="I159" s="16"/>
      <c r="J159" s="14"/>
      <c r="K159" s="14"/>
      <c r="L159" s="682"/>
      <c r="M159" s="683"/>
      <c r="N159" s="683"/>
      <c r="O159" s="683"/>
      <c r="P159" s="683"/>
      <c r="Q159" s="683"/>
      <c r="R159" s="683"/>
      <c r="S159" s="683"/>
      <c r="T159" s="684"/>
    </row>
    <row r="160" spans="2:20" s="3" customFormat="1" ht="15" customHeight="1" x14ac:dyDescent="0.2">
      <c r="B160" s="672" t="s">
        <v>73</v>
      </c>
      <c r="C160" s="673"/>
      <c r="D160" s="673"/>
      <c r="E160" s="673"/>
      <c r="F160" s="673"/>
      <c r="G160" s="673"/>
      <c r="H160" s="673"/>
      <c r="I160" s="673"/>
      <c r="J160" s="673"/>
      <c r="K160" s="673"/>
      <c r="L160" s="673"/>
      <c r="M160" s="673"/>
      <c r="N160" s="673"/>
      <c r="O160" s="673"/>
      <c r="P160" s="673"/>
      <c r="Q160" s="673"/>
      <c r="R160" s="673"/>
      <c r="S160" s="673"/>
      <c r="T160" s="674"/>
    </row>
    <row r="161" spans="2:20" s="3" customFormat="1" ht="22.5" customHeight="1" x14ac:dyDescent="0.2">
      <c r="B161" s="374" t="s">
        <v>616</v>
      </c>
      <c r="C161" s="375"/>
      <c r="D161" s="375"/>
      <c r="E161" s="375"/>
      <c r="F161" s="375"/>
      <c r="G161" s="375"/>
      <c r="H161" s="375"/>
      <c r="I161" s="375"/>
      <c r="J161" s="375"/>
      <c r="K161" s="375"/>
      <c r="L161" s="375"/>
      <c r="M161" s="375"/>
      <c r="N161" s="375"/>
      <c r="O161" s="375"/>
      <c r="P161" s="375"/>
      <c r="Q161" s="375"/>
      <c r="R161" s="375"/>
      <c r="S161" s="375"/>
      <c r="T161" s="376"/>
    </row>
    <row r="162" spans="2:20" s="3" customFormat="1" ht="33.75" customHeight="1" x14ac:dyDescent="0.2">
      <c r="B162" s="282" t="s">
        <v>119</v>
      </c>
      <c r="C162" s="283"/>
      <c r="D162" s="283"/>
      <c r="E162" s="283"/>
      <c r="F162" s="283"/>
      <c r="G162" s="283"/>
      <c r="H162" s="283"/>
      <c r="I162" s="283"/>
      <c r="J162" s="283"/>
      <c r="K162" s="284"/>
      <c r="L162" s="296"/>
      <c r="M162" s="297"/>
      <c r="N162" s="297"/>
      <c r="O162" s="297"/>
      <c r="P162" s="297"/>
      <c r="Q162" s="297"/>
      <c r="R162" s="297"/>
      <c r="S162" s="297"/>
      <c r="T162" s="298"/>
    </row>
    <row r="163" spans="2:20" s="3" customFormat="1" ht="22.5" customHeight="1" x14ac:dyDescent="0.2">
      <c r="B163" s="307" t="s">
        <v>74</v>
      </c>
      <c r="C163" s="307"/>
      <c r="D163" s="307"/>
      <c r="E163" s="248" t="s">
        <v>551</v>
      </c>
      <c r="F163" s="249"/>
      <c r="G163" s="307" t="s">
        <v>64</v>
      </c>
      <c r="H163" s="307"/>
      <c r="I163" s="307" t="s">
        <v>75</v>
      </c>
      <c r="J163" s="307"/>
      <c r="K163" s="307"/>
      <c r="L163" s="299"/>
      <c r="M163" s="300"/>
      <c r="N163" s="300"/>
      <c r="O163" s="300"/>
      <c r="P163" s="300"/>
      <c r="Q163" s="300"/>
      <c r="R163" s="300"/>
      <c r="S163" s="300"/>
      <c r="T163" s="301"/>
    </row>
    <row r="164" spans="2:20" s="3" customFormat="1" ht="22.5" customHeight="1" x14ac:dyDescent="0.2">
      <c r="B164" s="291" t="s">
        <v>76</v>
      </c>
      <c r="C164" s="291"/>
      <c r="D164" s="291"/>
      <c r="E164" s="433">
        <f>+G167</f>
        <v>0.52190000000000003</v>
      </c>
      <c r="F164" s="434"/>
      <c r="G164" s="425">
        <v>0.63570000000000004</v>
      </c>
      <c r="H164" s="425"/>
      <c r="I164" s="432">
        <f>E164-G164</f>
        <v>-0.11380000000000001</v>
      </c>
      <c r="J164" s="432"/>
      <c r="K164" s="432"/>
      <c r="L164" s="299"/>
      <c r="M164" s="300"/>
      <c r="N164" s="300"/>
      <c r="O164" s="300"/>
      <c r="P164" s="300"/>
      <c r="Q164" s="300"/>
      <c r="R164" s="300"/>
      <c r="S164" s="300"/>
      <c r="T164" s="301"/>
    </row>
    <row r="165" spans="2:20" s="3" customFormat="1" ht="22.5" customHeight="1" x14ac:dyDescent="0.2">
      <c r="B165" s="343"/>
      <c r="C165" s="344"/>
      <c r="D165" s="344"/>
      <c r="E165" s="344"/>
      <c r="F165" s="344"/>
      <c r="G165" s="344"/>
      <c r="H165" s="344"/>
      <c r="I165" s="344"/>
      <c r="J165" s="344"/>
      <c r="K165" s="345"/>
      <c r="L165" s="299"/>
      <c r="M165" s="300"/>
      <c r="N165" s="300"/>
      <c r="O165" s="300"/>
      <c r="P165" s="300"/>
      <c r="Q165" s="300"/>
      <c r="R165" s="300"/>
      <c r="S165" s="300"/>
      <c r="T165" s="301"/>
    </row>
    <row r="166" spans="2:20" s="3" customFormat="1" ht="32.25" customHeight="1" x14ac:dyDescent="0.2">
      <c r="B166" s="307" t="s">
        <v>77</v>
      </c>
      <c r="C166" s="307"/>
      <c r="D166" s="307" t="s">
        <v>66</v>
      </c>
      <c r="E166" s="307"/>
      <c r="F166" s="117" t="s">
        <v>78</v>
      </c>
      <c r="G166" s="432" t="s">
        <v>79</v>
      </c>
      <c r="H166" s="432"/>
      <c r="I166" s="117" t="s">
        <v>80</v>
      </c>
      <c r="J166" s="432" t="s">
        <v>81</v>
      </c>
      <c r="K166" s="432"/>
      <c r="L166" s="299"/>
      <c r="M166" s="300"/>
      <c r="N166" s="300"/>
      <c r="O166" s="300"/>
      <c r="P166" s="300"/>
      <c r="Q166" s="300"/>
      <c r="R166" s="300"/>
      <c r="S166" s="300"/>
      <c r="T166" s="301"/>
    </row>
    <row r="167" spans="2:20" s="3" customFormat="1" ht="29.25" customHeight="1" x14ac:dyDescent="0.2">
      <c r="B167" s="383">
        <f>I151</f>
        <v>42684</v>
      </c>
      <c r="C167" s="341"/>
      <c r="D167" s="383">
        <f>J151</f>
        <v>44549</v>
      </c>
      <c r="E167" s="341"/>
      <c r="F167" s="17">
        <f>K151</f>
        <v>1865</v>
      </c>
      <c r="G167" s="433">
        <v>0.52190000000000003</v>
      </c>
      <c r="H167" s="675"/>
      <c r="I167" s="675"/>
      <c r="J167" s="675"/>
      <c r="K167" s="434"/>
      <c r="L167" s="299"/>
      <c r="M167" s="300"/>
      <c r="N167" s="300"/>
      <c r="O167" s="300"/>
      <c r="P167" s="300"/>
      <c r="Q167" s="300"/>
      <c r="R167" s="300"/>
      <c r="S167" s="300"/>
      <c r="T167" s="301"/>
    </row>
    <row r="168" spans="2:20" s="3" customFormat="1" ht="25.5" customHeight="1" x14ac:dyDescent="0.2">
      <c r="B168" s="343"/>
      <c r="C168" s="344"/>
      <c r="D168" s="344"/>
      <c r="E168" s="344"/>
      <c r="F168" s="344"/>
      <c r="G168" s="344"/>
      <c r="H168" s="344"/>
      <c r="I168" s="344"/>
      <c r="J168" s="344"/>
      <c r="K168" s="345"/>
      <c r="L168" s="299"/>
      <c r="M168" s="300"/>
      <c r="N168" s="300"/>
      <c r="O168" s="300"/>
      <c r="P168" s="300"/>
      <c r="Q168" s="300"/>
      <c r="R168" s="300"/>
      <c r="S168" s="300"/>
      <c r="T168" s="301"/>
    </row>
    <row r="169" spans="2:20" s="3" customFormat="1" ht="19.5" customHeight="1" x14ac:dyDescent="0.2">
      <c r="B169" s="282" t="s">
        <v>82</v>
      </c>
      <c r="C169" s="283"/>
      <c r="D169" s="283"/>
      <c r="E169" s="283"/>
      <c r="F169" s="283"/>
      <c r="G169" s="283"/>
      <c r="H169" s="283"/>
      <c r="I169" s="283"/>
      <c r="J169" s="283"/>
      <c r="K169" s="284"/>
      <c r="L169" s="302"/>
      <c r="M169" s="303"/>
      <c r="N169" s="303"/>
      <c r="O169" s="303"/>
      <c r="P169" s="303"/>
      <c r="Q169" s="303"/>
      <c r="R169" s="303"/>
      <c r="S169" s="303"/>
      <c r="T169" s="304"/>
    </row>
    <row r="170" spans="2:20" s="3" customFormat="1" ht="22.5" customHeight="1" x14ac:dyDescent="0.2">
      <c r="B170" s="379" t="s">
        <v>83</v>
      </c>
      <c r="C170" s="379"/>
      <c r="D170" s="379"/>
      <c r="E170" s="379"/>
      <c r="F170" s="438" t="s">
        <v>892</v>
      </c>
      <c r="G170" s="438"/>
      <c r="H170" s="438"/>
      <c r="I170" s="438"/>
      <c r="J170" s="515" t="s">
        <v>84</v>
      </c>
      <c r="K170" s="516"/>
      <c r="L170" s="516"/>
      <c r="M170" s="516"/>
      <c r="N170" s="516"/>
      <c r="O170" s="516"/>
      <c r="P170" s="516"/>
      <c r="Q170" s="516"/>
      <c r="R170" s="516"/>
      <c r="S170" s="516"/>
      <c r="T170" s="517"/>
    </row>
    <row r="171" spans="2:20" s="3" customFormat="1" ht="19.5" customHeight="1" x14ac:dyDescent="0.2">
      <c r="B171" s="379" t="s">
        <v>85</v>
      </c>
      <c r="C171" s="379"/>
      <c r="D171" s="379" t="s">
        <v>552</v>
      </c>
      <c r="E171" s="379"/>
      <c r="F171" s="438"/>
      <c r="G171" s="438"/>
      <c r="H171" s="438"/>
      <c r="I171" s="438"/>
      <c r="J171" s="518"/>
      <c r="K171" s="519"/>
      <c r="L171" s="519"/>
      <c r="M171" s="519"/>
      <c r="N171" s="519"/>
      <c r="O171" s="519"/>
      <c r="P171" s="519"/>
      <c r="Q171" s="519"/>
      <c r="R171" s="519"/>
      <c r="S171" s="519"/>
      <c r="T171" s="520"/>
    </row>
    <row r="172" spans="2:20" s="3" customFormat="1" ht="74.45" customHeight="1" x14ac:dyDescent="0.2">
      <c r="B172" s="268" t="s">
        <v>613</v>
      </c>
      <c r="C172" s="269"/>
      <c r="D172" s="268" t="s">
        <v>862</v>
      </c>
      <c r="E172" s="269"/>
      <c r="F172" s="268" t="s">
        <v>863</v>
      </c>
      <c r="G172" s="285"/>
      <c r="H172" s="285"/>
      <c r="I172" s="269"/>
      <c r="J172" s="271" t="s">
        <v>940</v>
      </c>
      <c r="K172" s="272"/>
      <c r="L172" s="272"/>
      <c r="M172" s="272"/>
      <c r="N172" s="272"/>
      <c r="O172" s="272"/>
      <c r="P172" s="272"/>
      <c r="Q172" s="272"/>
      <c r="R172" s="272"/>
      <c r="S172" s="272"/>
      <c r="T172" s="273"/>
    </row>
    <row r="173" spans="2:20" s="3" customFormat="1" ht="66.599999999999994" customHeight="1" x14ac:dyDescent="0.2">
      <c r="B173" s="266" t="s">
        <v>900</v>
      </c>
      <c r="C173" s="267"/>
      <c r="D173" s="18"/>
      <c r="E173" s="18"/>
      <c r="F173" s="266" t="s">
        <v>864</v>
      </c>
      <c r="G173" s="270"/>
      <c r="H173" s="270"/>
      <c r="I173" s="267"/>
      <c r="J173" s="271" t="s">
        <v>941</v>
      </c>
      <c r="K173" s="272"/>
      <c r="L173" s="272"/>
      <c r="M173" s="272"/>
      <c r="N173" s="272"/>
      <c r="O173" s="272"/>
      <c r="P173" s="272"/>
      <c r="Q173" s="272"/>
      <c r="R173" s="272"/>
      <c r="S173" s="272"/>
      <c r="T173" s="273"/>
    </row>
    <row r="174" spans="2:20" s="3" customFormat="1" ht="51" customHeight="1" x14ac:dyDescent="0.2">
      <c r="B174" s="268" t="s">
        <v>866</v>
      </c>
      <c r="C174" s="269"/>
      <c r="D174" s="268"/>
      <c r="E174" s="269"/>
      <c r="F174" s="266" t="s">
        <v>867</v>
      </c>
      <c r="G174" s="270"/>
      <c r="H174" s="270"/>
      <c r="I174" s="267"/>
      <c r="J174" s="271" t="s">
        <v>942</v>
      </c>
      <c r="K174" s="272"/>
      <c r="L174" s="272"/>
      <c r="M174" s="272"/>
      <c r="N174" s="272"/>
      <c r="O174" s="272"/>
      <c r="P174" s="272"/>
      <c r="Q174" s="272"/>
      <c r="R174" s="272"/>
      <c r="S174" s="272"/>
      <c r="T174" s="273"/>
    </row>
    <row r="175" spans="2:20" s="3" customFormat="1" ht="30" customHeight="1" x14ac:dyDescent="0.2">
      <c r="B175" s="268" t="s">
        <v>901</v>
      </c>
      <c r="C175" s="269"/>
      <c r="D175" s="268"/>
      <c r="E175" s="269"/>
      <c r="F175" s="266" t="s">
        <v>902</v>
      </c>
      <c r="G175" s="270"/>
      <c r="H175" s="270"/>
      <c r="I175" s="267"/>
      <c r="J175" s="271" t="s">
        <v>943</v>
      </c>
      <c r="K175" s="272"/>
      <c r="L175" s="272"/>
      <c r="M175" s="272"/>
      <c r="N175" s="272"/>
      <c r="O175" s="272"/>
      <c r="P175" s="272"/>
      <c r="Q175" s="272"/>
      <c r="R175" s="272"/>
      <c r="S175" s="272"/>
      <c r="T175" s="273"/>
    </row>
    <row r="176" spans="2:20" s="3" customFormat="1" ht="40.15" customHeight="1" x14ac:dyDescent="0.2">
      <c r="B176" s="266" t="s">
        <v>868</v>
      </c>
      <c r="C176" s="267"/>
      <c r="D176" s="268"/>
      <c r="E176" s="269"/>
      <c r="F176" s="266" t="s">
        <v>903</v>
      </c>
      <c r="G176" s="270"/>
      <c r="H176" s="270"/>
      <c r="I176" s="267"/>
      <c r="J176" s="271" t="s">
        <v>944</v>
      </c>
      <c r="K176" s="272"/>
      <c r="L176" s="272"/>
      <c r="M176" s="272"/>
      <c r="N176" s="272"/>
      <c r="O176" s="272"/>
      <c r="P176" s="272"/>
      <c r="Q176" s="272"/>
      <c r="R176" s="272"/>
      <c r="S176" s="272"/>
      <c r="T176" s="273"/>
    </row>
    <row r="177" spans="2:20" s="3" customFormat="1" ht="30.6" customHeight="1" x14ac:dyDescent="0.2">
      <c r="B177" s="266" t="s">
        <v>869</v>
      </c>
      <c r="C177" s="267"/>
      <c r="D177" s="268"/>
      <c r="E177" s="269"/>
      <c r="F177" s="268" t="s">
        <v>870</v>
      </c>
      <c r="G177" s="285"/>
      <c r="H177" s="285"/>
      <c r="I177" s="269"/>
      <c r="J177" s="271" t="s">
        <v>945</v>
      </c>
      <c r="K177" s="272"/>
      <c r="L177" s="272"/>
      <c r="M177" s="272"/>
      <c r="N177" s="272"/>
      <c r="O177" s="272"/>
      <c r="P177" s="272"/>
      <c r="Q177" s="272"/>
      <c r="R177" s="272"/>
      <c r="S177" s="272"/>
      <c r="T177" s="273"/>
    </row>
    <row r="178" spans="2:20" s="3" customFormat="1" ht="57.6" customHeight="1" x14ac:dyDescent="0.2">
      <c r="B178" s="268" t="s">
        <v>871</v>
      </c>
      <c r="C178" s="269"/>
      <c r="D178" s="268" t="s">
        <v>872</v>
      </c>
      <c r="E178" s="269"/>
      <c r="F178" s="266" t="s">
        <v>873</v>
      </c>
      <c r="G178" s="270"/>
      <c r="H178" s="270"/>
      <c r="I178" s="267"/>
      <c r="J178" s="271" t="s">
        <v>865</v>
      </c>
      <c r="K178" s="272"/>
      <c r="L178" s="272"/>
      <c r="M178" s="272"/>
      <c r="N178" s="272"/>
      <c r="O178" s="272"/>
      <c r="P178" s="272"/>
      <c r="Q178" s="272"/>
      <c r="R178" s="272"/>
      <c r="S178" s="272"/>
      <c r="T178" s="273"/>
    </row>
    <row r="179" spans="2:20" s="3" customFormat="1" ht="41.45" customHeight="1" x14ac:dyDescent="0.2">
      <c r="B179" s="268" t="s">
        <v>904</v>
      </c>
      <c r="C179" s="269"/>
      <c r="D179" s="268"/>
      <c r="E179" s="269"/>
      <c r="F179" s="266" t="s">
        <v>902</v>
      </c>
      <c r="G179" s="270"/>
      <c r="H179" s="270"/>
      <c r="I179" s="267"/>
      <c r="J179" s="271" t="s">
        <v>946</v>
      </c>
      <c r="K179" s="272"/>
      <c r="L179" s="272"/>
      <c r="M179" s="272"/>
      <c r="N179" s="272"/>
      <c r="O179" s="272"/>
      <c r="P179" s="272"/>
      <c r="Q179" s="272"/>
      <c r="R179" s="272"/>
      <c r="S179" s="272"/>
      <c r="T179" s="273"/>
    </row>
    <row r="180" spans="2:20" s="3" customFormat="1" ht="44.45" customHeight="1" x14ac:dyDescent="0.2">
      <c r="B180" s="268" t="s">
        <v>905</v>
      </c>
      <c r="C180" s="269"/>
      <c r="D180" s="268"/>
      <c r="E180" s="269"/>
      <c r="F180" s="266" t="s">
        <v>902</v>
      </c>
      <c r="G180" s="270"/>
      <c r="H180" s="270"/>
      <c r="I180" s="267"/>
      <c r="J180" s="271" t="s">
        <v>947</v>
      </c>
      <c r="K180" s="272"/>
      <c r="L180" s="272"/>
      <c r="M180" s="272"/>
      <c r="N180" s="272"/>
      <c r="O180" s="272"/>
      <c r="P180" s="272"/>
      <c r="Q180" s="272"/>
      <c r="R180" s="272"/>
      <c r="S180" s="272"/>
      <c r="T180" s="273"/>
    </row>
    <row r="181" spans="2:20" s="3" customFormat="1" ht="30.6" customHeight="1" x14ac:dyDescent="0.2">
      <c r="B181" s="268" t="s">
        <v>872</v>
      </c>
      <c r="C181" s="269"/>
      <c r="D181" s="268"/>
      <c r="E181" s="269"/>
      <c r="F181" s="266" t="s">
        <v>902</v>
      </c>
      <c r="G181" s="270"/>
      <c r="H181" s="270"/>
      <c r="I181" s="267"/>
      <c r="J181" s="271" t="s">
        <v>948</v>
      </c>
      <c r="K181" s="272"/>
      <c r="L181" s="272"/>
      <c r="M181" s="272"/>
      <c r="N181" s="272"/>
      <c r="O181" s="272"/>
      <c r="P181" s="272"/>
      <c r="Q181" s="272"/>
      <c r="R181" s="272"/>
      <c r="S181" s="272"/>
      <c r="T181" s="273"/>
    </row>
    <row r="182" spans="2:20" s="3" customFormat="1" ht="67.150000000000006" customHeight="1" x14ac:dyDescent="0.2">
      <c r="B182" s="268" t="s">
        <v>906</v>
      </c>
      <c r="C182" s="269"/>
      <c r="D182" s="268"/>
      <c r="E182" s="269"/>
      <c r="F182" s="266" t="s">
        <v>902</v>
      </c>
      <c r="G182" s="270"/>
      <c r="H182" s="270"/>
      <c r="I182" s="267"/>
      <c r="J182" s="271" t="s">
        <v>949</v>
      </c>
      <c r="K182" s="272"/>
      <c r="L182" s="272"/>
      <c r="M182" s="272"/>
      <c r="N182" s="272"/>
      <c r="O182" s="272"/>
      <c r="P182" s="272"/>
      <c r="Q182" s="272"/>
      <c r="R182" s="272"/>
      <c r="S182" s="272"/>
      <c r="T182" s="273"/>
    </row>
    <row r="183" spans="2:20" s="3" customFormat="1" ht="51" customHeight="1" x14ac:dyDescent="0.2">
      <c r="B183" s="268" t="s">
        <v>907</v>
      </c>
      <c r="C183" s="269"/>
      <c r="D183" s="268"/>
      <c r="E183" s="269"/>
      <c r="F183" s="266" t="s">
        <v>902</v>
      </c>
      <c r="G183" s="270"/>
      <c r="H183" s="270"/>
      <c r="I183" s="267"/>
      <c r="J183" s="271" t="s">
        <v>950</v>
      </c>
      <c r="K183" s="272"/>
      <c r="L183" s="272"/>
      <c r="M183" s="272"/>
      <c r="N183" s="272"/>
      <c r="O183" s="272"/>
      <c r="P183" s="272"/>
      <c r="Q183" s="272"/>
      <c r="R183" s="272"/>
      <c r="S183" s="272"/>
      <c r="T183" s="273"/>
    </row>
    <row r="184" spans="2:20" s="3" customFormat="1" ht="55.15" customHeight="1" x14ac:dyDescent="0.2">
      <c r="B184" s="268" t="s">
        <v>908</v>
      </c>
      <c r="C184" s="269"/>
      <c r="D184" s="268"/>
      <c r="E184" s="269"/>
      <c r="F184" s="266" t="s">
        <v>902</v>
      </c>
      <c r="G184" s="270"/>
      <c r="H184" s="270"/>
      <c r="I184" s="267"/>
      <c r="J184" s="271" t="s">
        <v>951</v>
      </c>
      <c r="K184" s="272"/>
      <c r="L184" s="272"/>
      <c r="M184" s="272"/>
      <c r="N184" s="272"/>
      <c r="O184" s="272"/>
      <c r="P184" s="272"/>
      <c r="Q184" s="272"/>
      <c r="R184" s="272"/>
      <c r="S184" s="272"/>
      <c r="T184" s="273"/>
    </row>
    <row r="185" spans="2:20" s="3" customFormat="1" ht="42.6" customHeight="1" x14ac:dyDescent="0.2">
      <c r="B185" s="266" t="s">
        <v>874</v>
      </c>
      <c r="C185" s="267"/>
      <c r="D185" s="268"/>
      <c r="E185" s="269"/>
      <c r="F185" s="266" t="s">
        <v>909</v>
      </c>
      <c r="G185" s="270"/>
      <c r="H185" s="270"/>
      <c r="I185" s="267"/>
      <c r="J185" s="271" t="s">
        <v>875</v>
      </c>
      <c r="K185" s="272"/>
      <c r="L185" s="272"/>
      <c r="M185" s="272"/>
      <c r="N185" s="272"/>
      <c r="O185" s="272"/>
      <c r="P185" s="272"/>
      <c r="Q185" s="272"/>
      <c r="R185" s="272"/>
      <c r="S185" s="272"/>
      <c r="T185" s="273"/>
    </row>
    <row r="186" spans="2:20" s="3" customFormat="1" ht="31.15" customHeight="1" x14ac:dyDescent="0.2">
      <c r="B186" s="268" t="s">
        <v>910</v>
      </c>
      <c r="C186" s="269"/>
      <c r="D186" s="268"/>
      <c r="E186" s="269"/>
      <c r="F186" s="268" t="s">
        <v>911</v>
      </c>
      <c r="G186" s="285"/>
      <c r="H186" s="285"/>
      <c r="I186" s="269"/>
      <c r="J186" s="271" t="s">
        <v>952</v>
      </c>
      <c r="K186" s="272"/>
      <c r="L186" s="272"/>
      <c r="M186" s="272"/>
      <c r="N186" s="272"/>
      <c r="O186" s="272"/>
      <c r="P186" s="272"/>
      <c r="Q186" s="272"/>
      <c r="R186" s="272"/>
      <c r="S186" s="272"/>
      <c r="T186" s="273"/>
    </row>
    <row r="187" spans="2:20" s="3" customFormat="1" ht="30.6" customHeight="1" x14ac:dyDescent="0.2">
      <c r="B187" s="268" t="s">
        <v>876</v>
      </c>
      <c r="C187" s="269"/>
      <c r="D187" s="268" t="s">
        <v>877</v>
      </c>
      <c r="E187" s="269"/>
      <c r="F187" s="268" t="s">
        <v>878</v>
      </c>
      <c r="G187" s="285"/>
      <c r="H187" s="285"/>
      <c r="I187" s="269"/>
      <c r="J187" s="271" t="s">
        <v>865</v>
      </c>
      <c r="K187" s="272"/>
      <c r="L187" s="272"/>
      <c r="M187" s="272"/>
      <c r="N187" s="272"/>
      <c r="O187" s="272"/>
      <c r="P187" s="272"/>
      <c r="Q187" s="272"/>
      <c r="R187" s="272"/>
      <c r="S187" s="272"/>
      <c r="T187" s="273"/>
    </row>
    <row r="188" spans="2:20" s="3" customFormat="1" ht="30.6" customHeight="1" x14ac:dyDescent="0.2">
      <c r="B188" s="268" t="s">
        <v>879</v>
      </c>
      <c r="C188" s="269"/>
      <c r="D188" s="268"/>
      <c r="E188" s="269"/>
      <c r="F188" s="268" t="s">
        <v>880</v>
      </c>
      <c r="G188" s="285"/>
      <c r="H188" s="285"/>
      <c r="I188" s="269"/>
      <c r="J188" s="271" t="s">
        <v>865</v>
      </c>
      <c r="K188" s="272"/>
      <c r="L188" s="272"/>
      <c r="M188" s="272"/>
      <c r="N188" s="272"/>
      <c r="O188" s="272"/>
      <c r="P188" s="272"/>
      <c r="Q188" s="272"/>
      <c r="R188" s="272"/>
      <c r="S188" s="272"/>
      <c r="T188" s="273"/>
    </row>
    <row r="189" spans="2:20" s="3" customFormat="1" ht="30.6" customHeight="1" x14ac:dyDescent="0.2">
      <c r="B189" s="268" t="s">
        <v>881</v>
      </c>
      <c r="C189" s="269"/>
      <c r="D189" s="268"/>
      <c r="E189" s="269"/>
      <c r="F189" s="268" t="s">
        <v>882</v>
      </c>
      <c r="G189" s="285"/>
      <c r="H189" s="285"/>
      <c r="I189" s="269"/>
      <c r="J189" s="271" t="s">
        <v>865</v>
      </c>
      <c r="K189" s="272"/>
      <c r="L189" s="272"/>
      <c r="M189" s="272"/>
      <c r="N189" s="272"/>
      <c r="O189" s="272"/>
      <c r="P189" s="272"/>
      <c r="Q189" s="272"/>
      <c r="R189" s="272"/>
      <c r="S189" s="272"/>
      <c r="T189" s="273"/>
    </row>
    <row r="190" spans="2:20" s="3" customFormat="1" ht="42.6" customHeight="1" x14ac:dyDescent="0.2">
      <c r="B190" s="268" t="s">
        <v>883</v>
      </c>
      <c r="C190" s="269"/>
      <c r="D190" s="268" t="s">
        <v>884</v>
      </c>
      <c r="E190" s="269"/>
      <c r="F190" s="266" t="s">
        <v>885</v>
      </c>
      <c r="G190" s="270"/>
      <c r="H190" s="270"/>
      <c r="I190" s="267"/>
      <c r="J190" s="271" t="s">
        <v>865</v>
      </c>
      <c r="K190" s="272"/>
      <c r="L190" s="272"/>
      <c r="M190" s="272"/>
      <c r="N190" s="272"/>
      <c r="O190" s="272"/>
      <c r="P190" s="272"/>
      <c r="Q190" s="272"/>
      <c r="R190" s="272"/>
      <c r="S190" s="272"/>
      <c r="T190" s="273"/>
    </row>
    <row r="191" spans="2:20" s="3" customFormat="1" ht="42.6" customHeight="1" x14ac:dyDescent="0.2">
      <c r="B191" s="268" t="s">
        <v>886</v>
      </c>
      <c r="C191" s="269"/>
      <c r="D191" s="268" t="s">
        <v>887</v>
      </c>
      <c r="E191" s="269"/>
      <c r="F191" s="266" t="s">
        <v>885</v>
      </c>
      <c r="G191" s="270"/>
      <c r="H191" s="270"/>
      <c r="I191" s="267"/>
      <c r="J191" s="271" t="s">
        <v>865</v>
      </c>
      <c r="K191" s="272"/>
      <c r="L191" s="272"/>
      <c r="M191" s="272"/>
      <c r="N191" s="272"/>
      <c r="O191" s="272"/>
      <c r="P191" s="272"/>
      <c r="Q191" s="272"/>
      <c r="R191" s="272"/>
      <c r="S191" s="272"/>
      <c r="T191" s="273"/>
    </row>
    <row r="192" spans="2:20" s="3" customFormat="1" ht="40.9" customHeight="1" x14ac:dyDescent="0.2">
      <c r="B192" s="268"/>
      <c r="C192" s="269"/>
      <c r="D192" s="268"/>
      <c r="E192" s="269"/>
      <c r="F192" s="268" t="s">
        <v>888</v>
      </c>
      <c r="G192" s="285"/>
      <c r="H192" s="285"/>
      <c r="I192" s="269"/>
      <c r="J192" s="271" t="s">
        <v>889</v>
      </c>
      <c r="K192" s="272"/>
      <c r="L192" s="272"/>
      <c r="M192" s="272"/>
      <c r="N192" s="272"/>
      <c r="O192" s="272"/>
      <c r="P192" s="272"/>
      <c r="Q192" s="272"/>
      <c r="R192" s="272"/>
      <c r="S192" s="272"/>
      <c r="T192" s="273"/>
    </row>
    <row r="193" spans="2:20" s="3" customFormat="1" ht="30.6" customHeight="1" x14ac:dyDescent="0.2">
      <c r="B193" s="268"/>
      <c r="C193" s="269"/>
      <c r="D193" s="268"/>
      <c r="E193" s="269"/>
      <c r="F193" s="268" t="s">
        <v>890</v>
      </c>
      <c r="G193" s="285"/>
      <c r="H193" s="285"/>
      <c r="I193" s="269"/>
      <c r="J193" s="271" t="s">
        <v>928</v>
      </c>
      <c r="K193" s="272"/>
      <c r="L193" s="272"/>
      <c r="M193" s="272"/>
      <c r="N193" s="272"/>
      <c r="O193" s="272"/>
      <c r="P193" s="272"/>
      <c r="Q193" s="272"/>
      <c r="R193" s="272"/>
      <c r="S193" s="272"/>
      <c r="T193" s="273"/>
    </row>
    <row r="194" spans="2:20" s="3" customFormat="1" ht="15" x14ac:dyDescent="0.2">
      <c r="B194" s="248"/>
      <c r="C194" s="305"/>
      <c r="D194" s="305"/>
      <c r="E194" s="305"/>
      <c r="F194" s="305"/>
      <c r="G194" s="305"/>
      <c r="H194" s="305"/>
      <c r="I194" s="305"/>
      <c r="J194" s="305"/>
      <c r="K194" s="305"/>
      <c r="L194" s="305"/>
      <c r="M194" s="305"/>
      <c r="N194" s="305"/>
      <c r="O194" s="305"/>
      <c r="P194" s="305"/>
      <c r="Q194" s="305"/>
      <c r="R194" s="305"/>
      <c r="S194" s="305"/>
      <c r="T194" s="249"/>
    </row>
    <row r="195" spans="2:20" s="3" customFormat="1" ht="30.4" customHeight="1" x14ac:dyDescent="0.2">
      <c r="B195" s="311" t="s">
        <v>86</v>
      </c>
      <c r="C195" s="312"/>
      <c r="D195" s="312"/>
      <c r="E195" s="312"/>
      <c r="F195" s="312"/>
      <c r="G195" s="312"/>
      <c r="H195" s="312"/>
      <c r="I195" s="312"/>
      <c r="J195" s="312"/>
      <c r="K195" s="312"/>
      <c r="L195" s="312"/>
      <c r="M195" s="312"/>
      <c r="N195" s="312"/>
      <c r="O195" s="312"/>
      <c r="P195" s="312"/>
      <c r="Q195" s="312"/>
      <c r="R195" s="312"/>
      <c r="S195" s="312"/>
      <c r="T195" s="313"/>
    </row>
    <row r="196" spans="2:20" s="3" customFormat="1" ht="41.65" customHeight="1" x14ac:dyDescent="0.2">
      <c r="B196" s="280" t="s">
        <v>87</v>
      </c>
      <c r="C196" s="308" t="s">
        <v>621</v>
      </c>
      <c r="D196" s="309"/>
      <c r="E196" s="309"/>
      <c r="F196" s="309"/>
      <c r="G196" s="309"/>
      <c r="H196" s="309"/>
      <c r="I196" s="309"/>
      <c r="J196" s="309"/>
      <c r="K196" s="309"/>
      <c r="L196" s="309"/>
      <c r="M196" s="309"/>
      <c r="N196" s="309"/>
      <c r="O196" s="309"/>
      <c r="P196" s="309"/>
      <c r="Q196" s="309"/>
      <c r="R196" s="309"/>
      <c r="S196" s="309"/>
      <c r="T196" s="310"/>
    </row>
    <row r="197" spans="2:20" s="3" customFormat="1" ht="22.5" customHeight="1" x14ac:dyDescent="0.2">
      <c r="B197" s="281"/>
      <c r="C197" s="282" t="s">
        <v>119</v>
      </c>
      <c r="D197" s="283"/>
      <c r="E197" s="283"/>
      <c r="F197" s="283"/>
      <c r="G197" s="283"/>
      <c r="H197" s="283"/>
      <c r="I197" s="283"/>
      <c r="J197" s="283"/>
      <c r="K197" s="283"/>
      <c r="L197" s="284"/>
      <c r="M197" s="282"/>
      <c r="N197" s="283"/>
      <c r="O197" s="283"/>
      <c r="P197" s="283"/>
      <c r="Q197" s="283"/>
      <c r="R197" s="283"/>
      <c r="S197" s="283"/>
      <c r="T197" s="284"/>
    </row>
    <row r="198" spans="2:20" s="3" customFormat="1" ht="22.5" customHeight="1" x14ac:dyDescent="0.2">
      <c r="B198" s="281"/>
      <c r="C198" s="307" t="s">
        <v>74</v>
      </c>
      <c r="D198" s="307"/>
      <c r="E198" s="307"/>
      <c r="F198" s="307" t="s">
        <v>551</v>
      </c>
      <c r="G198" s="307"/>
      <c r="H198" s="307" t="s">
        <v>64</v>
      </c>
      <c r="I198" s="307"/>
      <c r="J198" s="307" t="s">
        <v>88</v>
      </c>
      <c r="K198" s="307"/>
      <c r="L198" s="307"/>
      <c r="M198" s="360"/>
      <c r="N198" s="399"/>
      <c r="O198" s="399"/>
      <c r="P198" s="399"/>
      <c r="Q198" s="399"/>
      <c r="R198" s="399"/>
      <c r="S198" s="399"/>
      <c r="T198" s="361"/>
    </row>
    <row r="199" spans="2:20" s="3" customFormat="1" ht="22.5" customHeight="1" x14ac:dyDescent="0.2">
      <c r="B199" s="281"/>
      <c r="C199" s="291" t="s">
        <v>76</v>
      </c>
      <c r="D199" s="291"/>
      <c r="E199" s="291"/>
      <c r="F199" s="425">
        <f>+H202/100</f>
        <v>0.4637</v>
      </c>
      <c r="G199" s="425"/>
      <c r="H199" s="425">
        <v>0.53500000000000003</v>
      </c>
      <c r="I199" s="425"/>
      <c r="J199" s="432">
        <f>F199-H199</f>
        <v>-7.130000000000003E-2</v>
      </c>
      <c r="K199" s="432"/>
      <c r="L199" s="432"/>
      <c r="M199" s="362"/>
      <c r="N199" s="442"/>
      <c r="O199" s="442"/>
      <c r="P199" s="442"/>
      <c r="Q199" s="442"/>
      <c r="R199" s="442"/>
      <c r="S199" s="442"/>
      <c r="T199" s="363"/>
    </row>
    <row r="200" spans="2:20" s="3" customFormat="1" ht="22.5" customHeight="1" x14ac:dyDescent="0.2">
      <c r="B200" s="281"/>
      <c r="C200" s="115"/>
      <c r="D200" s="115"/>
      <c r="E200" s="115"/>
      <c r="F200" s="114"/>
      <c r="G200" s="114"/>
      <c r="H200" s="114"/>
      <c r="I200" s="114"/>
      <c r="J200" s="114"/>
      <c r="K200" s="114"/>
      <c r="L200" s="114"/>
      <c r="M200" s="362"/>
      <c r="N200" s="442"/>
      <c r="O200" s="442"/>
      <c r="P200" s="442"/>
      <c r="Q200" s="442"/>
      <c r="R200" s="442"/>
      <c r="S200" s="442"/>
      <c r="T200" s="363"/>
    </row>
    <row r="201" spans="2:20" s="3" customFormat="1" ht="27" customHeight="1" x14ac:dyDescent="0.2">
      <c r="B201" s="281"/>
      <c r="C201" s="307" t="s">
        <v>77</v>
      </c>
      <c r="D201" s="307"/>
      <c r="E201" s="248" t="s">
        <v>66</v>
      </c>
      <c r="F201" s="249"/>
      <c r="G201" s="117" t="s">
        <v>78</v>
      </c>
      <c r="H201" s="432" t="s">
        <v>79</v>
      </c>
      <c r="I201" s="432"/>
      <c r="J201" s="117" t="s">
        <v>80</v>
      </c>
      <c r="K201" s="432" t="s">
        <v>81</v>
      </c>
      <c r="L201" s="432"/>
      <c r="M201" s="362"/>
      <c r="N201" s="442"/>
      <c r="O201" s="442"/>
      <c r="P201" s="442"/>
      <c r="Q201" s="442"/>
      <c r="R201" s="442"/>
      <c r="S201" s="442"/>
      <c r="T201" s="363"/>
    </row>
    <row r="202" spans="2:20" s="3" customFormat="1" ht="30" customHeight="1" x14ac:dyDescent="0.2">
      <c r="B202" s="281"/>
      <c r="C202" s="383">
        <f>I152</f>
        <v>43044</v>
      </c>
      <c r="D202" s="383"/>
      <c r="E202" s="426">
        <f>J152</f>
        <v>44484</v>
      </c>
      <c r="F202" s="427"/>
      <c r="G202" s="17">
        <f>K152</f>
        <v>1440</v>
      </c>
      <c r="H202" s="288">
        <v>46.37</v>
      </c>
      <c r="I202" s="289"/>
      <c r="J202" s="289"/>
      <c r="K202" s="289"/>
      <c r="L202" s="290"/>
      <c r="M202" s="362"/>
      <c r="N202" s="442"/>
      <c r="O202" s="442"/>
      <c r="P202" s="442"/>
      <c r="Q202" s="442"/>
      <c r="R202" s="442"/>
      <c r="S202" s="442"/>
      <c r="T202" s="363"/>
    </row>
    <row r="203" spans="2:20" s="3" customFormat="1" ht="25.5" customHeight="1" x14ac:dyDescent="0.2">
      <c r="B203" s="281"/>
      <c r="C203" s="115"/>
      <c r="D203" s="116"/>
      <c r="E203" s="113"/>
      <c r="F203" s="17"/>
      <c r="G203" s="20"/>
      <c r="H203" s="20"/>
      <c r="I203" s="17"/>
      <c r="J203" s="19"/>
      <c r="K203" s="19"/>
      <c r="L203" s="114"/>
      <c r="M203" s="362"/>
      <c r="N203" s="442"/>
      <c r="O203" s="442"/>
      <c r="P203" s="442"/>
      <c r="Q203" s="442"/>
      <c r="R203" s="442"/>
      <c r="S203" s="442"/>
      <c r="T203" s="363"/>
    </row>
    <row r="204" spans="2:20" s="3" customFormat="1" ht="19.5" customHeight="1" x14ac:dyDescent="0.2">
      <c r="B204" s="281"/>
      <c r="C204" s="282" t="s">
        <v>82</v>
      </c>
      <c r="D204" s="283"/>
      <c r="E204" s="283"/>
      <c r="F204" s="283"/>
      <c r="G204" s="283"/>
      <c r="H204" s="283"/>
      <c r="I204" s="283"/>
      <c r="J204" s="283"/>
      <c r="K204" s="283"/>
      <c r="L204" s="284"/>
      <c r="M204" s="364"/>
      <c r="N204" s="400"/>
      <c r="O204" s="400"/>
      <c r="P204" s="400"/>
      <c r="Q204" s="400"/>
      <c r="R204" s="400"/>
      <c r="S204" s="400"/>
      <c r="T204" s="365"/>
    </row>
    <row r="205" spans="2:20" s="3" customFormat="1" ht="22.5" customHeight="1" x14ac:dyDescent="0.2">
      <c r="B205" s="281"/>
      <c r="C205" s="443" t="s">
        <v>83</v>
      </c>
      <c r="D205" s="444"/>
      <c r="E205" s="444"/>
      <c r="F205" s="445"/>
      <c r="G205" s="438" t="s">
        <v>891</v>
      </c>
      <c r="H205" s="438"/>
      <c r="I205" s="438"/>
      <c r="J205" s="438"/>
      <c r="K205" s="438" t="s">
        <v>84</v>
      </c>
      <c r="L205" s="438"/>
      <c r="M205" s="438"/>
      <c r="N205" s="438"/>
      <c r="O205" s="438"/>
      <c r="P205" s="438"/>
      <c r="Q205" s="438"/>
      <c r="R205" s="438"/>
      <c r="S205" s="438"/>
      <c r="T205" s="438"/>
    </row>
    <row r="206" spans="2:20" ht="35.25" customHeight="1" x14ac:dyDescent="0.2">
      <c r="B206" s="281"/>
      <c r="C206" s="379" t="s">
        <v>85</v>
      </c>
      <c r="D206" s="379"/>
      <c r="E206" s="443" t="s">
        <v>552</v>
      </c>
      <c r="F206" s="445"/>
      <c r="G206" s="438"/>
      <c r="H206" s="438"/>
      <c r="I206" s="438"/>
      <c r="J206" s="438"/>
      <c r="K206" s="438"/>
      <c r="L206" s="438"/>
      <c r="M206" s="438"/>
      <c r="N206" s="438"/>
      <c r="O206" s="438"/>
      <c r="P206" s="438"/>
      <c r="Q206" s="438"/>
      <c r="R206" s="438"/>
      <c r="S206" s="438"/>
      <c r="T206" s="438"/>
    </row>
    <row r="207" spans="2:20" ht="30.6" customHeight="1" x14ac:dyDescent="0.2">
      <c r="B207" s="281"/>
      <c r="C207" s="274" t="s">
        <v>912</v>
      </c>
      <c r="D207" s="275"/>
      <c r="E207" s="276" t="s">
        <v>913</v>
      </c>
      <c r="F207" s="277"/>
      <c r="G207" s="278" t="s">
        <v>914</v>
      </c>
      <c r="H207" s="270"/>
      <c r="I207" s="270"/>
      <c r="J207" s="267"/>
      <c r="K207" s="279" t="s">
        <v>953</v>
      </c>
      <c r="L207" s="279"/>
      <c r="M207" s="279"/>
      <c r="N207" s="279"/>
      <c r="O207" s="279"/>
      <c r="P207" s="279"/>
      <c r="Q207" s="279"/>
      <c r="R207" s="279"/>
      <c r="S207" s="279"/>
      <c r="T207" s="279"/>
    </row>
    <row r="208" spans="2:20" ht="30.6" customHeight="1" x14ac:dyDescent="0.2">
      <c r="B208" s="281"/>
      <c r="C208" s="274" t="s">
        <v>915</v>
      </c>
      <c r="D208" s="275"/>
      <c r="E208" s="276" t="s">
        <v>902</v>
      </c>
      <c r="F208" s="277"/>
      <c r="G208" s="278" t="s">
        <v>916</v>
      </c>
      <c r="H208" s="270"/>
      <c r="I208" s="270"/>
      <c r="J208" s="267"/>
      <c r="K208" s="279" t="s">
        <v>954</v>
      </c>
      <c r="L208" s="279"/>
      <c r="M208" s="279"/>
      <c r="N208" s="279"/>
      <c r="O208" s="279"/>
      <c r="P208" s="279"/>
      <c r="Q208" s="279"/>
      <c r="R208" s="279"/>
      <c r="S208" s="279"/>
      <c r="T208" s="279"/>
    </row>
    <row r="209" spans="2:22" ht="35.25" customHeight="1" x14ac:dyDescent="0.2">
      <c r="B209" s="281"/>
      <c r="C209" s="276" t="s">
        <v>893</v>
      </c>
      <c r="D209" s="277"/>
      <c r="E209" s="276"/>
      <c r="F209" s="277"/>
      <c r="G209" s="278" t="s">
        <v>894</v>
      </c>
      <c r="H209" s="278"/>
      <c r="I209" s="278"/>
      <c r="J209" s="278"/>
      <c r="K209" s="279" t="s">
        <v>917</v>
      </c>
      <c r="L209" s="279"/>
      <c r="M209" s="279"/>
      <c r="N209" s="279"/>
      <c r="O209" s="279"/>
      <c r="P209" s="279"/>
      <c r="Q209" s="279"/>
      <c r="R209" s="279"/>
      <c r="S209" s="279"/>
      <c r="T209" s="279"/>
    </row>
    <row r="210" spans="2:22" ht="30.6" customHeight="1" x14ac:dyDescent="0.2">
      <c r="B210" s="281"/>
      <c r="C210" s="276" t="s">
        <v>918</v>
      </c>
      <c r="D210" s="277"/>
      <c r="E210" s="276"/>
      <c r="F210" s="277"/>
      <c r="G210" s="278" t="s">
        <v>919</v>
      </c>
      <c r="H210" s="278"/>
      <c r="I210" s="278"/>
      <c r="J210" s="278"/>
      <c r="K210" s="271" t="s">
        <v>955</v>
      </c>
      <c r="L210" s="272"/>
      <c r="M210" s="272"/>
      <c r="N210" s="272"/>
      <c r="O210" s="272"/>
      <c r="P210" s="272"/>
      <c r="Q210" s="272"/>
      <c r="R210" s="272"/>
      <c r="S210" s="272"/>
      <c r="T210" s="273"/>
    </row>
    <row r="211" spans="2:22" ht="35.25" customHeight="1" x14ac:dyDescent="0.2">
      <c r="B211" s="281"/>
      <c r="C211" s="276" t="s">
        <v>895</v>
      </c>
      <c r="D211" s="277"/>
      <c r="E211" s="276"/>
      <c r="F211" s="277"/>
      <c r="G211" s="266" t="s">
        <v>896</v>
      </c>
      <c r="H211" s="270"/>
      <c r="I211" s="270"/>
      <c r="J211" s="267"/>
      <c r="K211" s="271" t="s">
        <v>917</v>
      </c>
      <c r="L211" s="272"/>
      <c r="M211" s="272"/>
      <c r="N211" s="272"/>
      <c r="O211" s="272"/>
      <c r="P211" s="272"/>
      <c r="Q211" s="272"/>
      <c r="R211" s="272"/>
      <c r="S211" s="272"/>
      <c r="T211" s="273"/>
    </row>
    <row r="212" spans="2:22" s="3" customFormat="1" ht="43.15" customHeight="1" x14ac:dyDescent="0.2">
      <c r="B212" s="281"/>
      <c r="C212" s="276" t="s">
        <v>920</v>
      </c>
      <c r="D212" s="277"/>
      <c r="E212" s="276" t="s">
        <v>921</v>
      </c>
      <c r="F212" s="277"/>
      <c r="G212" s="278" t="s">
        <v>922</v>
      </c>
      <c r="H212" s="270"/>
      <c r="I212" s="270"/>
      <c r="J212" s="267"/>
      <c r="K212" s="279" t="s">
        <v>923</v>
      </c>
      <c r="L212" s="279"/>
      <c r="M212" s="279"/>
      <c r="N212" s="279"/>
      <c r="O212" s="279"/>
      <c r="P212" s="279"/>
      <c r="Q212" s="279"/>
      <c r="R212" s="279"/>
      <c r="S212" s="279"/>
      <c r="T212" s="279"/>
    </row>
    <row r="213" spans="2:22" s="3" customFormat="1" ht="30.6" customHeight="1" x14ac:dyDescent="0.2">
      <c r="B213" s="281"/>
      <c r="C213" s="276" t="s">
        <v>924</v>
      </c>
      <c r="D213" s="277"/>
      <c r="E213" s="276"/>
      <c r="F213" s="277"/>
      <c r="G213" s="278" t="s">
        <v>925</v>
      </c>
      <c r="H213" s="270"/>
      <c r="I213" s="270"/>
      <c r="J213" s="267"/>
      <c r="K213" s="279" t="s">
        <v>956</v>
      </c>
      <c r="L213" s="279"/>
      <c r="M213" s="279"/>
      <c r="N213" s="279"/>
      <c r="O213" s="279"/>
      <c r="P213" s="279"/>
      <c r="Q213" s="279"/>
      <c r="R213" s="279"/>
      <c r="S213" s="279"/>
      <c r="T213" s="279"/>
    </row>
    <row r="214" spans="2:22" s="3" customFormat="1" ht="30.6" customHeight="1" x14ac:dyDescent="0.2">
      <c r="B214" s="281"/>
      <c r="C214" s="276" t="s">
        <v>926</v>
      </c>
      <c r="D214" s="277"/>
      <c r="E214" s="276"/>
      <c r="F214" s="277"/>
      <c r="G214" s="268"/>
      <c r="H214" s="285"/>
      <c r="I214" s="285"/>
      <c r="J214" s="269"/>
      <c r="K214" s="279" t="s">
        <v>957</v>
      </c>
      <c r="L214" s="279"/>
      <c r="M214" s="279"/>
      <c r="N214" s="279"/>
      <c r="O214" s="279"/>
      <c r="P214" s="279"/>
      <c r="Q214" s="279"/>
      <c r="R214" s="279"/>
      <c r="S214" s="279"/>
      <c r="T214" s="279"/>
    </row>
    <row r="215" spans="2:22" s="3" customFormat="1" ht="44.45" customHeight="1" x14ac:dyDescent="0.2">
      <c r="B215" s="281"/>
      <c r="C215" s="276" t="s">
        <v>927</v>
      </c>
      <c r="D215" s="277"/>
      <c r="E215" s="276"/>
      <c r="F215" s="277"/>
      <c r="G215" s="278" t="s">
        <v>897</v>
      </c>
      <c r="H215" s="278"/>
      <c r="I215" s="278"/>
      <c r="J215" s="278"/>
      <c r="K215" s="271" t="s">
        <v>958</v>
      </c>
      <c r="L215" s="272"/>
      <c r="M215" s="272"/>
      <c r="N215" s="272"/>
      <c r="O215" s="272"/>
      <c r="P215" s="272"/>
      <c r="Q215" s="272"/>
      <c r="R215" s="272"/>
      <c r="S215" s="272"/>
      <c r="T215" s="273"/>
    </row>
    <row r="216" spans="2:22" s="3" customFormat="1" ht="42.6" customHeight="1" x14ac:dyDescent="0.2">
      <c r="B216" s="281"/>
      <c r="C216" s="276"/>
      <c r="D216" s="277"/>
      <c r="E216" s="276"/>
      <c r="F216" s="277"/>
      <c r="G216" s="268" t="s">
        <v>888</v>
      </c>
      <c r="H216" s="285"/>
      <c r="I216" s="285"/>
      <c r="J216" s="269"/>
      <c r="K216" s="271" t="s">
        <v>889</v>
      </c>
      <c r="L216" s="272"/>
      <c r="M216" s="272"/>
      <c r="N216" s="272"/>
      <c r="O216" s="272"/>
      <c r="P216" s="272"/>
      <c r="Q216" s="272"/>
      <c r="R216" s="272"/>
      <c r="S216" s="272"/>
      <c r="T216" s="273"/>
    </row>
    <row r="217" spans="2:22" s="3" customFormat="1" ht="30.6" customHeight="1" x14ac:dyDescent="0.2">
      <c r="B217" s="281"/>
      <c r="C217" s="276"/>
      <c r="D217" s="277"/>
      <c r="E217" s="276"/>
      <c r="F217" s="277"/>
      <c r="G217" s="268" t="s">
        <v>890</v>
      </c>
      <c r="H217" s="285"/>
      <c r="I217" s="285"/>
      <c r="J217" s="269"/>
      <c r="K217" s="271" t="s">
        <v>928</v>
      </c>
      <c r="L217" s="272"/>
      <c r="M217" s="272"/>
      <c r="N217" s="272"/>
      <c r="O217" s="272"/>
      <c r="P217" s="272"/>
      <c r="Q217" s="272"/>
      <c r="R217" s="272"/>
      <c r="S217" s="272"/>
      <c r="T217" s="273"/>
    </row>
    <row r="218" spans="2:22" s="3" customFormat="1" ht="43.9" customHeight="1" x14ac:dyDescent="0.2">
      <c r="B218" s="203"/>
      <c r="C218" s="276" t="s">
        <v>959</v>
      </c>
      <c r="D218" s="277"/>
      <c r="E218" s="276"/>
      <c r="F218" s="277"/>
      <c r="G218" s="278" t="s">
        <v>960</v>
      </c>
      <c r="H218" s="278"/>
      <c r="I218" s="278"/>
      <c r="J218" s="278"/>
      <c r="K218" s="279" t="s">
        <v>961</v>
      </c>
      <c r="L218" s="279"/>
      <c r="M218" s="279"/>
      <c r="N218" s="279"/>
      <c r="O218" s="279"/>
      <c r="P218" s="279"/>
      <c r="Q218" s="279"/>
      <c r="R218" s="279"/>
      <c r="S218" s="279"/>
      <c r="T218" s="279"/>
    </row>
    <row r="219" spans="2:22" s="22" customFormat="1" x14ac:dyDescent="0.2">
      <c r="B219" s="439"/>
      <c r="C219" s="440"/>
      <c r="D219" s="440"/>
      <c r="E219" s="440"/>
      <c r="F219" s="440"/>
      <c r="G219" s="440"/>
      <c r="H219" s="440"/>
      <c r="I219" s="440"/>
      <c r="J219" s="440"/>
      <c r="K219" s="440"/>
      <c r="L219" s="440"/>
      <c r="M219" s="440"/>
      <c r="N219" s="440"/>
      <c r="O219" s="440"/>
      <c r="P219" s="440"/>
      <c r="Q219" s="440"/>
      <c r="R219" s="440"/>
      <c r="S219" s="440"/>
      <c r="T219" s="441"/>
    </row>
    <row r="220" spans="2:22" s="22" customFormat="1" ht="30.4" customHeight="1" x14ac:dyDescent="0.2">
      <c r="B220" s="377" t="s">
        <v>89</v>
      </c>
      <c r="C220" s="374" t="s">
        <v>617</v>
      </c>
      <c r="D220" s="375"/>
      <c r="E220" s="375"/>
      <c r="F220" s="375"/>
      <c r="G220" s="375"/>
      <c r="H220" s="375"/>
      <c r="I220" s="375"/>
      <c r="J220" s="375"/>
      <c r="K220" s="375"/>
      <c r="L220" s="375"/>
      <c r="M220" s="375"/>
      <c r="N220" s="375"/>
      <c r="O220" s="375"/>
      <c r="P220" s="375"/>
      <c r="Q220" s="375"/>
      <c r="R220" s="375"/>
      <c r="S220" s="375"/>
      <c r="T220" s="376"/>
    </row>
    <row r="221" spans="2:22" s="3" customFormat="1" ht="14.1" customHeight="1" x14ac:dyDescent="0.2">
      <c r="B221" s="378"/>
      <c r="C221" s="282" t="s">
        <v>119</v>
      </c>
      <c r="D221" s="283"/>
      <c r="E221" s="283"/>
      <c r="F221" s="283"/>
      <c r="G221" s="283"/>
      <c r="H221" s="283"/>
      <c r="I221" s="283"/>
      <c r="J221" s="283"/>
      <c r="K221" s="283"/>
      <c r="L221" s="284"/>
      <c r="M221" s="296"/>
      <c r="N221" s="297"/>
      <c r="O221" s="297"/>
      <c r="P221" s="297"/>
      <c r="Q221" s="297"/>
      <c r="R221" s="297"/>
      <c r="S221" s="297"/>
      <c r="T221" s="298"/>
    </row>
    <row r="222" spans="2:22" s="3" customFormat="1" ht="15" customHeight="1" x14ac:dyDescent="0.2">
      <c r="B222" s="378"/>
      <c r="C222" s="307" t="s">
        <v>74</v>
      </c>
      <c r="D222" s="307"/>
      <c r="E222" s="307"/>
      <c r="F222" s="307" t="s">
        <v>551</v>
      </c>
      <c r="G222" s="307"/>
      <c r="H222" s="307" t="s">
        <v>64</v>
      </c>
      <c r="I222" s="307"/>
      <c r="J222" s="307" t="s">
        <v>75</v>
      </c>
      <c r="K222" s="307"/>
      <c r="L222" s="307"/>
      <c r="M222" s="299"/>
      <c r="N222" s="300"/>
      <c r="O222" s="300"/>
      <c r="P222" s="300"/>
      <c r="Q222" s="300"/>
      <c r="R222" s="300"/>
      <c r="S222" s="300"/>
      <c r="T222" s="301"/>
    </row>
    <row r="223" spans="2:22" s="3" customFormat="1" ht="21.75" customHeight="1" x14ac:dyDescent="0.2">
      <c r="B223" s="378"/>
      <c r="C223" s="380" t="s">
        <v>76</v>
      </c>
      <c r="D223" s="381"/>
      <c r="E223" s="382"/>
      <c r="F223" s="368">
        <v>1</v>
      </c>
      <c r="G223" s="370"/>
      <c r="H223" s="368">
        <v>1</v>
      </c>
      <c r="I223" s="370"/>
      <c r="J223" s="368">
        <f>F223-H223</f>
        <v>0</v>
      </c>
      <c r="K223" s="369"/>
      <c r="L223" s="370"/>
      <c r="M223" s="299"/>
      <c r="N223" s="300"/>
      <c r="O223" s="300"/>
      <c r="P223" s="300"/>
      <c r="Q223" s="300"/>
      <c r="R223" s="300"/>
      <c r="S223" s="300"/>
      <c r="T223" s="301"/>
      <c r="V223" s="128"/>
    </row>
    <row r="224" spans="2:22" s="3" customFormat="1" ht="22.5" customHeight="1" x14ac:dyDescent="0.2">
      <c r="B224" s="378"/>
      <c r="C224" s="115"/>
      <c r="D224" s="115"/>
      <c r="E224" s="115"/>
      <c r="F224" s="114"/>
      <c r="G224" s="114"/>
      <c r="H224" s="114"/>
      <c r="I224" s="114"/>
      <c r="J224" s="114"/>
      <c r="K224" s="114"/>
      <c r="L224" s="114"/>
      <c r="M224" s="299"/>
      <c r="N224" s="300"/>
      <c r="O224" s="300"/>
      <c r="P224" s="300"/>
      <c r="Q224" s="300"/>
      <c r="R224" s="300"/>
      <c r="S224" s="300"/>
      <c r="T224" s="301"/>
    </row>
    <row r="225" spans="2:22" s="3" customFormat="1" ht="37.9" customHeight="1" x14ac:dyDescent="0.2">
      <c r="B225" s="378"/>
      <c r="C225" s="248" t="s">
        <v>77</v>
      </c>
      <c r="D225" s="249"/>
      <c r="E225" s="248" t="s">
        <v>66</v>
      </c>
      <c r="F225" s="249"/>
      <c r="G225" s="117" t="s">
        <v>78</v>
      </c>
      <c r="H225" s="368" t="s">
        <v>79</v>
      </c>
      <c r="I225" s="370"/>
      <c r="J225" s="117" t="s">
        <v>80</v>
      </c>
      <c r="K225" s="368" t="s">
        <v>81</v>
      </c>
      <c r="L225" s="370"/>
      <c r="M225" s="299"/>
      <c r="N225" s="300"/>
      <c r="O225" s="300"/>
      <c r="P225" s="300"/>
      <c r="Q225" s="300"/>
      <c r="R225" s="300"/>
      <c r="S225" s="300"/>
      <c r="T225" s="301"/>
    </row>
    <row r="226" spans="2:22" s="3" customFormat="1" ht="22.5" customHeight="1" x14ac:dyDescent="0.2">
      <c r="B226" s="378"/>
      <c r="C226" s="426">
        <v>42689</v>
      </c>
      <c r="D226" s="427"/>
      <c r="E226" s="426">
        <v>42840</v>
      </c>
      <c r="F226" s="427"/>
      <c r="G226" s="17">
        <f>+K153</f>
        <v>151</v>
      </c>
      <c r="H226" s="286">
        <f>100/G226</f>
        <v>0.66225165562913912</v>
      </c>
      <c r="I226" s="287"/>
      <c r="J226" s="17">
        <v>20</v>
      </c>
      <c r="K226" s="288">
        <v>100</v>
      </c>
      <c r="L226" s="290"/>
      <c r="M226" s="299"/>
      <c r="N226" s="300"/>
      <c r="O226" s="300"/>
      <c r="P226" s="300"/>
      <c r="Q226" s="300"/>
      <c r="R226" s="300"/>
      <c r="S226" s="300"/>
      <c r="T226" s="301"/>
    </row>
    <row r="227" spans="2:22" s="3" customFormat="1" ht="15.75" customHeight="1" x14ac:dyDescent="0.2">
      <c r="B227" s="378"/>
      <c r="C227" s="115"/>
      <c r="D227" s="116"/>
      <c r="E227" s="113"/>
      <c r="F227" s="17"/>
      <c r="G227" s="20"/>
      <c r="H227" s="20"/>
      <c r="I227" s="17"/>
      <c r="J227" s="19"/>
      <c r="K227" s="19"/>
      <c r="L227" s="114"/>
      <c r="M227" s="299"/>
      <c r="N227" s="300"/>
      <c r="O227" s="300"/>
      <c r="P227" s="300"/>
      <c r="Q227" s="300"/>
      <c r="R227" s="300"/>
      <c r="S227" s="300"/>
      <c r="T227" s="301"/>
    </row>
    <row r="228" spans="2:22" s="3" customFormat="1" ht="29.25" customHeight="1" x14ac:dyDescent="0.2">
      <c r="B228" s="378"/>
      <c r="C228" s="282" t="s">
        <v>82</v>
      </c>
      <c r="D228" s="283"/>
      <c r="E228" s="283"/>
      <c r="F228" s="283"/>
      <c r="G228" s="283"/>
      <c r="H228" s="283"/>
      <c r="I228" s="283"/>
      <c r="J228" s="283"/>
      <c r="K228" s="283"/>
      <c r="L228" s="284"/>
      <c r="M228" s="299"/>
      <c r="N228" s="300"/>
      <c r="O228" s="300"/>
      <c r="P228" s="300"/>
      <c r="Q228" s="300"/>
      <c r="R228" s="300"/>
      <c r="S228" s="300"/>
      <c r="T228" s="301"/>
      <c r="V228" s="23"/>
    </row>
    <row r="229" spans="2:22" s="3" customFormat="1" ht="40.5" customHeight="1" x14ac:dyDescent="0.2">
      <c r="B229" s="378"/>
      <c r="C229" s="474" t="s">
        <v>90</v>
      </c>
      <c r="D229" s="474"/>
      <c r="E229" s="474"/>
      <c r="F229" s="125">
        <v>25</v>
      </c>
      <c r="G229" s="291" t="s">
        <v>91</v>
      </c>
      <c r="H229" s="291"/>
      <c r="I229" s="21">
        <v>15</v>
      </c>
      <c r="J229" s="291" t="s">
        <v>92</v>
      </c>
      <c r="K229" s="291"/>
      <c r="L229" s="113">
        <v>10</v>
      </c>
      <c r="M229" s="302"/>
      <c r="N229" s="303"/>
      <c r="O229" s="303"/>
      <c r="P229" s="303"/>
      <c r="Q229" s="303"/>
      <c r="R229" s="303"/>
      <c r="S229" s="303"/>
      <c r="T229" s="304"/>
    </row>
    <row r="230" spans="2:22" s="3" customFormat="1" ht="27" customHeight="1" x14ac:dyDescent="0.2">
      <c r="B230" s="378"/>
      <c r="C230" s="371" t="s">
        <v>93</v>
      </c>
      <c r="D230" s="372"/>
      <c r="E230" s="372"/>
      <c r="F230" s="372"/>
      <c r="G230" s="372"/>
      <c r="H230" s="372"/>
      <c r="I230" s="372"/>
      <c r="J230" s="372"/>
      <c r="K230" s="372"/>
      <c r="L230" s="372"/>
      <c r="M230" s="372"/>
      <c r="N230" s="372"/>
      <c r="O230" s="372"/>
      <c r="P230" s="372"/>
      <c r="Q230" s="372"/>
      <c r="R230" s="372"/>
      <c r="S230" s="372"/>
      <c r="T230" s="373"/>
    </row>
    <row r="231" spans="2:22" s="3" customFormat="1" ht="22.5" customHeight="1" x14ac:dyDescent="0.2">
      <c r="B231" s="378"/>
      <c r="C231" s="293" t="s">
        <v>83</v>
      </c>
      <c r="D231" s="294"/>
      <c r="E231" s="294"/>
      <c r="F231" s="295"/>
      <c r="G231" s="435" t="s">
        <v>94</v>
      </c>
      <c r="H231" s="435"/>
      <c r="I231" s="435"/>
      <c r="J231" s="307" t="s">
        <v>95</v>
      </c>
      <c r="K231" s="307"/>
      <c r="L231" s="307"/>
      <c r="M231" s="296" t="s">
        <v>84</v>
      </c>
      <c r="N231" s="297"/>
      <c r="O231" s="297"/>
      <c r="P231" s="297"/>
      <c r="Q231" s="297"/>
      <c r="R231" s="297"/>
      <c r="S231" s="297"/>
      <c r="T231" s="298"/>
    </row>
    <row r="232" spans="2:22" s="3" customFormat="1" ht="32.25" customHeight="1" x14ac:dyDescent="0.2">
      <c r="B232" s="378"/>
      <c r="C232" s="435" t="s">
        <v>85</v>
      </c>
      <c r="D232" s="435"/>
      <c r="E232" s="293" t="s">
        <v>552</v>
      </c>
      <c r="F232" s="295"/>
      <c r="G232" s="435"/>
      <c r="H232" s="435"/>
      <c r="I232" s="435"/>
      <c r="J232" s="307"/>
      <c r="K232" s="307"/>
      <c r="L232" s="307"/>
      <c r="M232" s="302"/>
      <c r="N232" s="303"/>
      <c r="O232" s="303"/>
      <c r="P232" s="303"/>
      <c r="Q232" s="303"/>
      <c r="R232" s="303"/>
      <c r="S232" s="303"/>
      <c r="T232" s="304"/>
    </row>
    <row r="233" spans="2:22" s="3" customFormat="1" ht="31.5" customHeight="1" x14ac:dyDescent="0.2">
      <c r="B233" s="378"/>
      <c r="C233" s="292" t="s">
        <v>618</v>
      </c>
      <c r="D233" s="292"/>
      <c r="E233" s="292" t="s">
        <v>619</v>
      </c>
      <c r="F233" s="292"/>
      <c r="G233" s="341" t="s">
        <v>620</v>
      </c>
      <c r="H233" s="341"/>
      <c r="I233" s="341"/>
      <c r="J233" s="437">
        <v>1</v>
      </c>
      <c r="K233" s="437"/>
      <c r="L233" s="437"/>
      <c r="M233" s="436" t="s">
        <v>622</v>
      </c>
      <c r="N233" s="436"/>
      <c r="O233" s="436"/>
      <c r="P233" s="436"/>
      <c r="Q233" s="436"/>
      <c r="R233" s="436"/>
      <c r="S233" s="436"/>
      <c r="T233" s="436"/>
    </row>
    <row r="234" spans="2:22" s="3" customFormat="1" ht="15" customHeight="1" x14ac:dyDescent="0.2">
      <c r="B234" s="248"/>
      <c r="C234" s="305"/>
      <c r="D234" s="305"/>
      <c r="E234" s="305"/>
      <c r="F234" s="305"/>
      <c r="G234" s="305"/>
      <c r="H234" s="305"/>
      <c r="I234" s="305"/>
      <c r="J234" s="305"/>
      <c r="K234" s="305"/>
      <c r="L234" s="305"/>
      <c r="M234" s="305"/>
      <c r="N234" s="305"/>
      <c r="O234" s="305"/>
      <c r="P234" s="305"/>
      <c r="Q234" s="305"/>
      <c r="R234" s="305"/>
      <c r="S234" s="305"/>
      <c r="T234" s="249"/>
    </row>
    <row r="235" spans="2:22" s="3" customFormat="1" ht="27.4" customHeight="1" x14ac:dyDescent="0.2">
      <c r="B235" s="374" t="s">
        <v>71</v>
      </c>
      <c r="C235" s="375"/>
      <c r="D235" s="375"/>
      <c r="E235" s="375"/>
      <c r="F235" s="375"/>
      <c r="G235" s="375"/>
      <c r="H235" s="375"/>
      <c r="I235" s="375"/>
      <c r="J235" s="375"/>
      <c r="K235" s="375"/>
      <c r="L235" s="375"/>
      <c r="M235" s="375"/>
      <c r="N235" s="375"/>
      <c r="O235" s="375"/>
      <c r="P235" s="375"/>
      <c r="Q235" s="375"/>
      <c r="R235" s="375"/>
      <c r="S235" s="375"/>
      <c r="T235" s="376"/>
    </row>
    <row r="236" spans="2:22" s="3" customFormat="1" ht="22.5" customHeight="1" x14ac:dyDescent="0.2">
      <c r="B236" s="282" t="s">
        <v>119</v>
      </c>
      <c r="C236" s="283"/>
      <c r="D236" s="283"/>
      <c r="E236" s="283"/>
      <c r="F236" s="283"/>
      <c r="G236" s="283"/>
      <c r="H236" s="283"/>
      <c r="I236" s="283"/>
      <c r="J236" s="283"/>
      <c r="K236" s="284"/>
      <c r="L236" s="248"/>
      <c r="M236" s="305"/>
      <c r="N236" s="305"/>
      <c r="O236" s="305"/>
      <c r="P236" s="305"/>
      <c r="Q236" s="305"/>
      <c r="R236" s="305"/>
      <c r="S236" s="305"/>
      <c r="T236" s="249"/>
    </row>
    <row r="237" spans="2:22" s="3" customFormat="1" ht="22.5" customHeight="1" x14ac:dyDescent="0.2">
      <c r="B237" s="307" t="s">
        <v>74</v>
      </c>
      <c r="C237" s="307"/>
      <c r="D237" s="307"/>
      <c r="E237" s="248" t="s">
        <v>551</v>
      </c>
      <c r="F237" s="249"/>
      <c r="G237" s="307" t="s">
        <v>64</v>
      </c>
      <c r="H237" s="307"/>
      <c r="I237" s="307" t="s">
        <v>88</v>
      </c>
      <c r="J237" s="307"/>
      <c r="K237" s="307"/>
      <c r="L237" s="360"/>
      <c r="M237" s="399"/>
      <c r="N237" s="399"/>
      <c r="O237" s="399"/>
      <c r="P237" s="399"/>
      <c r="Q237" s="399"/>
      <c r="R237" s="399"/>
      <c r="S237" s="399"/>
      <c r="T237" s="361"/>
    </row>
    <row r="238" spans="2:22" s="3" customFormat="1" ht="22.5" customHeight="1" x14ac:dyDescent="0.2">
      <c r="B238" s="291" t="s">
        <v>76</v>
      </c>
      <c r="C238" s="291"/>
      <c r="D238" s="291"/>
      <c r="E238" s="433">
        <f>+G241/100</f>
        <v>0.61640000000000006</v>
      </c>
      <c r="F238" s="434"/>
      <c r="G238" s="425">
        <v>0.66849999999999998</v>
      </c>
      <c r="H238" s="425"/>
      <c r="I238" s="432">
        <f>+E238-G238</f>
        <v>-5.2099999999999924E-2</v>
      </c>
      <c r="J238" s="432"/>
      <c r="K238" s="432"/>
      <c r="L238" s="362"/>
      <c r="M238" s="442"/>
      <c r="N238" s="442"/>
      <c r="O238" s="442"/>
      <c r="P238" s="442"/>
      <c r="Q238" s="442"/>
      <c r="R238" s="442"/>
      <c r="S238" s="442"/>
      <c r="T238" s="363"/>
    </row>
    <row r="239" spans="2:22" s="3" customFormat="1" ht="22.5" customHeight="1" x14ac:dyDescent="0.2">
      <c r="B239" s="343"/>
      <c r="C239" s="344"/>
      <c r="D239" s="344"/>
      <c r="E239" s="344"/>
      <c r="F239" s="344"/>
      <c r="G239" s="344"/>
      <c r="H239" s="344"/>
      <c r="I239" s="344"/>
      <c r="J239" s="344"/>
      <c r="K239" s="345"/>
      <c r="L239" s="362"/>
      <c r="M239" s="442"/>
      <c r="N239" s="442"/>
      <c r="O239" s="442"/>
      <c r="P239" s="442"/>
      <c r="Q239" s="442"/>
      <c r="R239" s="442"/>
      <c r="S239" s="442"/>
      <c r="T239" s="363"/>
    </row>
    <row r="240" spans="2:22" s="3" customFormat="1" ht="34.9" customHeight="1" x14ac:dyDescent="0.2">
      <c r="B240" s="307" t="s">
        <v>77</v>
      </c>
      <c r="C240" s="307"/>
      <c r="D240" s="307" t="s">
        <v>66</v>
      </c>
      <c r="E240" s="307"/>
      <c r="F240" s="117" t="s">
        <v>78</v>
      </c>
      <c r="G240" s="368" t="s">
        <v>81</v>
      </c>
      <c r="H240" s="369"/>
      <c r="I240" s="369"/>
      <c r="J240" s="369"/>
      <c r="K240" s="370"/>
      <c r="L240" s="362"/>
      <c r="M240" s="442"/>
      <c r="N240" s="442"/>
      <c r="O240" s="442"/>
      <c r="P240" s="442"/>
      <c r="Q240" s="442"/>
      <c r="R240" s="442"/>
      <c r="S240" s="442"/>
      <c r="T240" s="363"/>
    </row>
    <row r="241" spans="2:39" s="3" customFormat="1" ht="30" customHeight="1" x14ac:dyDescent="0.2">
      <c r="B241" s="383">
        <f>I154</f>
        <v>42684</v>
      </c>
      <c r="C241" s="341"/>
      <c r="D241" s="383">
        <f>J154</f>
        <v>44549</v>
      </c>
      <c r="E241" s="341"/>
      <c r="F241" s="17">
        <f>K154</f>
        <v>1865</v>
      </c>
      <c r="G241" s="288">
        <v>61.64</v>
      </c>
      <c r="H241" s="289"/>
      <c r="I241" s="289"/>
      <c r="J241" s="289"/>
      <c r="K241" s="290"/>
      <c r="L241" s="362"/>
      <c r="M241" s="442"/>
      <c r="N241" s="442"/>
      <c r="O241" s="442"/>
      <c r="P241" s="442"/>
      <c r="Q241" s="442"/>
      <c r="R241" s="442"/>
      <c r="S241" s="442"/>
      <c r="T241" s="363"/>
    </row>
    <row r="242" spans="2:39" s="3" customFormat="1" ht="25.5" customHeight="1" x14ac:dyDescent="0.2">
      <c r="B242" s="343"/>
      <c r="C242" s="344"/>
      <c r="D242" s="344"/>
      <c r="E242" s="344"/>
      <c r="F242" s="344"/>
      <c r="G242" s="344"/>
      <c r="H242" s="344"/>
      <c r="I242" s="344"/>
      <c r="J242" s="344"/>
      <c r="K242" s="345"/>
      <c r="L242" s="362"/>
      <c r="M242" s="442"/>
      <c r="N242" s="442"/>
      <c r="O242" s="442"/>
      <c r="P242" s="442"/>
      <c r="Q242" s="442"/>
      <c r="R242" s="442"/>
      <c r="S242" s="442"/>
      <c r="T242" s="363"/>
    </row>
    <row r="243" spans="2:39" s="3" customFormat="1" ht="24" customHeight="1" x14ac:dyDescent="0.2">
      <c r="B243" s="282" t="s">
        <v>82</v>
      </c>
      <c r="C243" s="283"/>
      <c r="D243" s="283"/>
      <c r="E243" s="283"/>
      <c r="F243" s="283"/>
      <c r="G243" s="283"/>
      <c r="H243" s="283"/>
      <c r="I243" s="283"/>
      <c r="J243" s="283"/>
      <c r="K243" s="284"/>
      <c r="L243" s="364"/>
      <c r="M243" s="400"/>
      <c r="N243" s="400"/>
      <c r="O243" s="400"/>
      <c r="P243" s="400"/>
      <c r="Q243" s="400"/>
      <c r="R243" s="400"/>
      <c r="S243" s="400"/>
      <c r="T243" s="365"/>
    </row>
    <row r="244" spans="2:39" s="3" customFormat="1" ht="37.5" customHeight="1" x14ac:dyDescent="0.2">
      <c r="B244" s="422" t="s">
        <v>96</v>
      </c>
      <c r="C244" s="423"/>
      <c r="D244" s="423"/>
      <c r="E244" s="423"/>
      <c r="F244" s="424"/>
      <c r="G244" s="521" t="s">
        <v>97</v>
      </c>
      <c r="H244" s="521"/>
      <c r="I244" s="527" t="s">
        <v>98</v>
      </c>
      <c r="J244" s="527"/>
      <c r="K244" s="118" t="s">
        <v>454</v>
      </c>
      <c r="L244" s="422" t="s">
        <v>99</v>
      </c>
      <c r="M244" s="423"/>
      <c r="N244" s="423"/>
      <c r="O244" s="423"/>
      <c r="P244" s="423"/>
      <c r="Q244" s="423"/>
      <c r="R244" s="423"/>
      <c r="S244" s="423"/>
      <c r="T244" s="424"/>
    </row>
    <row r="245" spans="2:39" s="3" customFormat="1" ht="33" customHeight="1" x14ac:dyDescent="0.25">
      <c r="B245" s="384" t="s">
        <v>100</v>
      </c>
      <c r="C245" s="385"/>
      <c r="D245" s="385"/>
      <c r="E245" s="385"/>
      <c r="F245" s="386"/>
      <c r="G245" s="307" t="s">
        <v>101</v>
      </c>
      <c r="H245" s="307"/>
      <c r="I245" s="522" t="s">
        <v>101</v>
      </c>
      <c r="J245" s="522"/>
      <c r="K245" s="24"/>
      <c r="L245" s="524"/>
      <c r="M245" s="525"/>
      <c r="N245" s="525"/>
      <c r="O245" s="525"/>
      <c r="P245" s="525"/>
      <c r="Q245" s="525"/>
      <c r="R245" s="525"/>
      <c r="S245" s="525"/>
      <c r="T245" s="526"/>
    </row>
    <row r="246" spans="2:39" s="3" customFormat="1" ht="28.15" customHeight="1" x14ac:dyDescent="0.2">
      <c r="B246" s="379" t="s">
        <v>83</v>
      </c>
      <c r="C246" s="379"/>
      <c r="D246" s="379"/>
      <c r="E246" s="379"/>
      <c r="F246" s="379" t="s">
        <v>46</v>
      </c>
      <c r="G246" s="379"/>
      <c r="H246" s="379"/>
      <c r="I246" s="379"/>
      <c r="J246" s="515" t="s">
        <v>84</v>
      </c>
      <c r="K246" s="516"/>
      <c r="L246" s="516"/>
      <c r="M246" s="516"/>
      <c r="N246" s="516"/>
      <c r="O246" s="516"/>
      <c r="P246" s="516"/>
      <c r="Q246" s="516"/>
      <c r="R246" s="516"/>
      <c r="S246" s="516"/>
      <c r="T246" s="517"/>
    </row>
    <row r="247" spans="2:39" s="3" customFormat="1" ht="28.15" customHeight="1" x14ac:dyDescent="0.2">
      <c r="B247" s="379" t="s">
        <v>85</v>
      </c>
      <c r="C247" s="379"/>
      <c r="D247" s="379" t="s">
        <v>552</v>
      </c>
      <c r="E247" s="379"/>
      <c r="F247" s="379"/>
      <c r="G247" s="379"/>
      <c r="H247" s="379"/>
      <c r="I247" s="379"/>
      <c r="J247" s="518"/>
      <c r="K247" s="519"/>
      <c r="L247" s="519"/>
      <c r="M247" s="519"/>
      <c r="N247" s="519"/>
      <c r="O247" s="519"/>
      <c r="P247" s="519"/>
      <c r="Q247" s="519"/>
      <c r="R247" s="519"/>
      <c r="S247" s="519"/>
      <c r="T247" s="520"/>
    </row>
    <row r="248" spans="2:39" s="3" customFormat="1" ht="42" customHeight="1" x14ac:dyDescent="0.2">
      <c r="B248" s="268" t="s">
        <v>614</v>
      </c>
      <c r="C248" s="269"/>
      <c r="D248" s="268" t="s">
        <v>615</v>
      </c>
      <c r="E248" s="269"/>
      <c r="F248" s="268" t="s">
        <v>634</v>
      </c>
      <c r="G248" s="285"/>
      <c r="H248" s="285"/>
      <c r="I248" s="269"/>
      <c r="J248" s="271" t="s">
        <v>971</v>
      </c>
      <c r="K248" s="272"/>
      <c r="L248" s="272"/>
      <c r="M248" s="272"/>
      <c r="N248" s="272"/>
      <c r="O248" s="272"/>
      <c r="P248" s="272"/>
      <c r="Q248" s="272"/>
      <c r="R248" s="272"/>
      <c r="S248" s="272"/>
      <c r="T248" s="273"/>
    </row>
    <row r="249" spans="2:39" s="3" customFormat="1" ht="31.15" customHeight="1" x14ac:dyDescent="0.2">
      <c r="B249" s="268" t="s">
        <v>929</v>
      </c>
      <c r="C249" s="269"/>
      <c r="D249" s="268" t="s">
        <v>930</v>
      </c>
      <c r="E249" s="269"/>
      <c r="F249" s="268"/>
      <c r="G249" s="285"/>
      <c r="H249" s="285"/>
      <c r="I249" s="269"/>
      <c r="J249" s="271" t="s">
        <v>962</v>
      </c>
      <c r="K249" s="272"/>
      <c r="L249" s="272"/>
      <c r="M249" s="272"/>
      <c r="N249" s="272"/>
      <c r="O249" s="272"/>
      <c r="P249" s="272"/>
      <c r="Q249" s="272"/>
      <c r="R249" s="272"/>
      <c r="S249" s="272"/>
      <c r="T249" s="273"/>
    </row>
    <row r="250" spans="2:39" s="3" customFormat="1" ht="73.900000000000006" customHeight="1" x14ac:dyDescent="0.2">
      <c r="B250" s="268" t="s">
        <v>931</v>
      </c>
      <c r="C250" s="269"/>
      <c r="D250" s="268"/>
      <c r="E250" s="269"/>
      <c r="F250" s="268" t="s">
        <v>932</v>
      </c>
      <c r="G250" s="285"/>
      <c r="H250" s="285"/>
      <c r="I250" s="269"/>
      <c r="J250" s="271" t="s">
        <v>963</v>
      </c>
      <c r="K250" s="272"/>
      <c r="L250" s="272"/>
      <c r="M250" s="272"/>
      <c r="N250" s="272"/>
      <c r="O250" s="272"/>
      <c r="P250" s="272"/>
      <c r="Q250" s="272"/>
      <c r="R250" s="272"/>
      <c r="S250" s="272"/>
      <c r="T250" s="273"/>
    </row>
    <row r="251" spans="2:39" s="3" customFormat="1" ht="15" customHeight="1" x14ac:dyDescent="0.2">
      <c r="B251" s="248"/>
      <c r="C251" s="305"/>
      <c r="D251" s="305"/>
      <c r="E251" s="305"/>
      <c r="F251" s="305"/>
      <c r="G251" s="305"/>
      <c r="H251" s="305"/>
      <c r="I251" s="305"/>
      <c r="J251" s="305"/>
      <c r="K251" s="305"/>
      <c r="L251" s="305"/>
      <c r="M251" s="305"/>
      <c r="N251" s="305"/>
      <c r="O251" s="305"/>
      <c r="P251" s="305"/>
      <c r="Q251" s="305"/>
      <c r="R251" s="305"/>
      <c r="S251" s="305"/>
      <c r="T251" s="249"/>
    </row>
    <row r="252" spans="2:39" s="3" customFormat="1" ht="22.5" customHeight="1" x14ac:dyDescent="0.2">
      <c r="B252" s="528" t="s">
        <v>102</v>
      </c>
      <c r="C252" s="529"/>
      <c r="D252" s="529"/>
      <c r="E252" s="529"/>
      <c r="F252" s="529"/>
      <c r="G252" s="529"/>
      <c r="H252" s="529"/>
      <c r="I252" s="529"/>
      <c r="J252" s="529"/>
      <c r="K252" s="529"/>
      <c r="L252" s="529"/>
      <c r="M252" s="529"/>
      <c r="N252" s="529"/>
      <c r="O252" s="529"/>
      <c r="P252" s="529"/>
      <c r="Q252" s="529"/>
      <c r="R252" s="529"/>
      <c r="S252" s="529"/>
      <c r="T252" s="530"/>
    </row>
    <row r="253" spans="2:39" s="3" customFormat="1" ht="30.4" customHeight="1" x14ac:dyDescent="0.2">
      <c r="B253" s="377" t="s">
        <v>87</v>
      </c>
      <c r="C253" s="476" t="s">
        <v>898</v>
      </c>
      <c r="D253" s="477"/>
      <c r="E253" s="477"/>
      <c r="F253" s="477"/>
      <c r="G253" s="477"/>
      <c r="H253" s="477"/>
      <c r="I253" s="477"/>
      <c r="J253" s="477"/>
      <c r="K253" s="477"/>
      <c r="L253" s="477"/>
      <c r="M253" s="477"/>
      <c r="N253" s="477"/>
      <c r="O253" s="477"/>
      <c r="P253" s="477"/>
      <c r="Q253" s="477"/>
      <c r="R253" s="477"/>
      <c r="S253" s="477"/>
      <c r="T253" s="478"/>
    </row>
    <row r="254" spans="2:39" s="3" customFormat="1" ht="22.5" customHeight="1" x14ac:dyDescent="0.2">
      <c r="B254" s="378"/>
      <c r="C254" s="282" t="s">
        <v>119</v>
      </c>
      <c r="D254" s="283"/>
      <c r="E254" s="283"/>
      <c r="F254" s="283"/>
      <c r="G254" s="283"/>
      <c r="H254" s="283"/>
      <c r="I254" s="283"/>
      <c r="J254" s="283"/>
      <c r="K254" s="283"/>
      <c r="L254" s="284"/>
      <c r="M254" s="282"/>
      <c r="N254" s="283"/>
      <c r="O254" s="283"/>
      <c r="P254" s="283"/>
      <c r="Q254" s="283"/>
      <c r="R254" s="283"/>
      <c r="S254" s="283"/>
      <c r="T254" s="284"/>
    </row>
    <row r="255" spans="2:39" s="3" customFormat="1" ht="22.5" customHeight="1" x14ac:dyDescent="0.2">
      <c r="B255" s="378"/>
      <c r="C255" s="307" t="s">
        <v>74</v>
      </c>
      <c r="D255" s="307"/>
      <c r="E255" s="307"/>
      <c r="F255" s="307" t="s">
        <v>551</v>
      </c>
      <c r="G255" s="307"/>
      <c r="H255" s="307" t="s">
        <v>64</v>
      </c>
      <c r="I255" s="307"/>
      <c r="J255" s="307" t="s">
        <v>88</v>
      </c>
      <c r="K255" s="307"/>
      <c r="L255" s="307"/>
      <c r="M255" s="360"/>
      <c r="N255" s="399"/>
      <c r="O255" s="399"/>
      <c r="P255" s="399"/>
      <c r="Q255" s="399"/>
      <c r="R255" s="399"/>
      <c r="S255" s="399"/>
      <c r="T255" s="361"/>
    </row>
    <row r="256" spans="2:39" s="3" customFormat="1" ht="58.5" customHeight="1" x14ac:dyDescent="0.2">
      <c r="B256" s="378"/>
      <c r="C256" s="307" t="s">
        <v>74</v>
      </c>
      <c r="D256" s="307"/>
      <c r="E256" s="307"/>
      <c r="F256" s="307" t="s">
        <v>551</v>
      </c>
      <c r="G256" s="307"/>
      <c r="H256" s="307" t="s">
        <v>64</v>
      </c>
      <c r="I256" s="307"/>
      <c r="J256" s="307" t="s">
        <v>88</v>
      </c>
      <c r="K256" s="307"/>
      <c r="L256" s="307"/>
      <c r="M256" s="362"/>
      <c r="N256" s="442"/>
      <c r="O256" s="442"/>
      <c r="P256" s="442"/>
      <c r="Q256" s="442"/>
      <c r="R256" s="442"/>
      <c r="S256" s="442"/>
      <c r="T256" s="363"/>
      <c r="V256" s="87"/>
      <c r="W256" s="87"/>
      <c r="X256" s="87"/>
      <c r="Y256" s="87"/>
      <c r="Z256" s="87"/>
      <c r="AA256" s="87"/>
      <c r="AB256" s="87"/>
      <c r="AC256" s="87"/>
      <c r="AD256" s="87"/>
      <c r="AE256" s="87"/>
      <c r="AF256" s="87"/>
      <c r="AG256" s="87"/>
      <c r="AH256" s="87"/>
      <c r="AI256" s="87"/>
      <c r="AJ256" s="87"/>
      <c r="AK256" s="87"/>
      <c r="AL256" s="87"/>
      <c r="AM256" s="87"/>
    </row>
    <row r="257" spans="2:39" s="3" customFormat="1" ht="14.25" x14ac:dyDescent="0.2">
      <c r="B257" s="378"/>
      <c r="C257" s="291" t="s">
        <v>76</v>
      </c>
      <c r="D257" s="291"/>
      <c r="E257" s="291"/>
      <c r="F257" s="421">
        <f>+H260</f>
        <v>1</v>
      </c>
      <c r="G257" s="421"/>
      <c r="H257" s="425">
        <v>0.96099999999999997</v>
      </c>
      <c r="I257" s="425"/>
      <c r="J257" s="421">
        <f>+F257</f>
        <v>1</v>
      </c>
      <c r="K257" s="421"/>
      <c r="L257" s="421"/>
      <c r="M257" s="362"/>
      <c r="N257" s="442"/>
      <c r="O257" s="442"/>
      <c r="P257" s="442"/>
      <c r="Q257" s="442"/>
      <c r="R257" s="442"/>
      <c r="S257" s="442"/>
      <c r="T257" s="363"/>
      <c r="V257" s="87"/>
      <c r="W257" s="87"/>
      <c r="X257" s="87"/>
      <c r="Y257" s="87"/>
      <c r="Z257" s="87"/>
      <c r="AA257" s="87"/>
      <c r="AB257" s="87"/>
      <c r="AC257" s="87"/>
      <c r="AD257" s="87"/>
      <c r="AE257" s="87"/>
      <c r="AF257" s="87"/>
      <c r="AG257" s="87"/>
      <c r="AH257" s="87"/>
      <c r="AI257" s="87"/>
      <c r="AJ257" s="87"/>
      <c r="AK257" s="87"/>
      <c r="AL257" s="87"/>
      <c r="AM257" s="87"/>
    </row>
    <row r="258" spans="2:39" s="3" customFormat="1" ht="14.25" customHeight="1" x14ac:dyDescent="0.2">
      <c r="B258" s="378"/>
      <c r="C258" s="193"/>
      <c r="D258" s="193"/>
      <c r="E258" s="193"/>
      <c r="F258" s="192"/>
      <c r="G258" s="192"/>
      <c r="H258" s="192"/>
      <c r="I258" s="192"/>
      <c r="J258" s="192"/>
      <c r="K258" s="192"/>
      <c r="L258" s="192"/>
      <c r="M258" s="362"/>
      <c r="N258" s="442"/>
      <c r="O258" s="442"/>
      <c r="P258" s="442"/>
      <c r="Q258" s="442"/>
      <c r="R258" s="442"/>
      <c r="S258" s="442"/>
      <c r="T258" s="363"/>
    </row>
    <row r="259" spans="2:39" ht="30" x14ac:dyDescent="0.2">
      <c r="B259" s="378"/>
      <c r="C259" s="307" t="s">
        <v>77</v>
      </c>
      <c r="D259" s="307"/>
      <c r="E259" s="248" t="s">
        <v>66</v>
      </c>
      <c r="F259" s="249"/>
      <c r="G259" s="191" t="s">
        <v>78</v>
      </c>
      <c r="H259" s="368" t="s">
        <v>81</v>
      </c>
      <c r="I259" s="369"/>
      <c r="J259" s="369"/>
      <c r="K259" s="369"/>
      <c r="L259" s="370"/>
      <c r="M259" s="362"/>
      <c r="N259" s="442"/>
      <c r="O259" s="442"/>
      <c r="P259" s="442"/>
      <c r="Q259" s="442"/>
      <c r="R259" s="442"/>
      <c r="S259" s="442"/>
      <c r="T259" s="363"/>
    </row>
    <row r="260" spans="2:39" ht="27.75" customHeight="1" x14ac:dyDescent="0.2">
      <c r="B260" s="378"/>
      <c r="C260" s="383">
        <f>I156</f>
        <v>42684</v>
      </c>
      <c r="D260" s="383"/>
      <c r="E260" s="426">
        <f>J156</f>
        <v>43921</v>
      </c>
      <c r="F260" s="427"/>
      <c r="G260" s="17">
        <f>+K156</f>
        <v>0</v>
      </c>
      <c r="H260" s="418">
        <v>1</v>
      </c>
      <c r="I260" s="419"/>
      <c r="J260" s="419"/>
      <c r="K260" s="419"/>
      <c r="L260" s="420"/>
      <c r="M260" s="362"/>
      <c r="N260" s="442"/>
      <c r="O260" s="442"/>
      <c r="P260" s="442"/>
      <c r="Q260" s="442"/>
      <c r="R260" s="442"/>
      <c r="S260" s="442"/>
      <c r="T260" s="363"/>
    </row>
    <row r="261" spans="2:39" ht="14.1" customHeight="1" x14ac:dyDescent="0.2">
      <c r="B261" s="378"/>
      <c r="C261" s="248" t="s">
        <v>82</v>
      </c>
      <c r="D261" s="305"/>
      <c r="E261" s="305"/>
      <c r="F261" s="305"/>
      <c r="G261" s="305"/>
      <c r="H261" s="305"/>
      <c r="I261" s="305"/>
      <c r="J261" s="305"/>
      <c r="K261" s="305"/>
      <c r="L261" s="249"/>
      <c r="M261" s="364"/>
      <c r="N261" s="400"/>
      <c r="O261" s="400"/>
      <c r="P261" s="400"/>
      <c r="Q261" s="400"/>
      <c r="R261" s="400"/>
      <c r="S261" s="400"/>
      <c r="T261" s="365"/>
    </row>
    <row r="262" spans="2:39" s="3" customFormat="1" ht="15" customHeight="1" x14ac:dyDescent="0.2">
      <c r="B262" s="378"/>
      <c r="C262" s="248" t="s">
        <v>96</v>
      </c>
      <c r="D262" s="305"/>
      <c r="E262" s="305"/>
      <c r="F262" s="305"/>
      <c r="G262" s="249"/>
      <c r="H262" s="307" t="s">
        <v>103</v>
      </c>
      <c r="I262" s="307"/>
      <c r="J262" s="307" t="s">
        <v>98</v>
      </c>
      <c r="K262" s="307"/>
      <c r="L262" s="190" t="s">
        <v>454</v>
      </c>
      <c r="M262" s="422" t="s">
        <v>99</v>
      </c>
      <c r="N262" s="423"/>
      <c r="O262" s="423"/>
      <c r="P262" s="423"/>
      <c r="Q262" s="423"/>
      <c r="R262" s="423"/>
      <c r="S262" s="423"/>
      <c r="T262" s="424"/>
    </row>
    <row r="263" spans="2:39" ht="15" x14ac:dyDescent="0.2">
      <c r="B263" s="378"/>
      <c r="C263" s="248" t="s">
        <v>101</v>
      </c>
      <c r="D263" s="305"/>
      <c r="E263" s="305"/>
      <c r="F263" s="305"/>
      <c r="G263" s="249"/>
      <c r="H263" s="307" t="s">
        <v>101</v>
      </c>
      <c r="I263" s="307"/>
      <c r="J263" s="523" t="s">
        <v>101</v>
      </c>
      <c r="K263" s="523"/>
      <c r="L263" s="191" t="s">
        <v>101</v>
      </c>
      <c r="M263" s="343"/>
      <c r="N263" s="344"/>
      <c r="O263" s="344"/>
      <c r="P263" s="344"/>
      <c r="Q263" s="344"/>
      <c r="R263" s="344"/>
      <c r="S263" s="344"/>
      <c r="T263" s="345"/>
    </row>
    <row r="264" spans="2:39" ht="24" customHeight="1" x14ac:dyDescent="0.2">
      <c r="B264" s="378"/>
      <c r="C264" s="307" t="s">
        <v>83</v>
      </c>
      <c r="D264" s="307"/>
      <c r="E264" s="307"/>
      <c r="F264" s="307"/>
      <c r="G264" s="307" t="s">
        <v>46</v>
      </c>
      <c r="H264" s="307"/>
      <c r="I264" s="307"/>
      <c r="J264" s="307"/>
      <c r="K264" s="428" t="s">
        <v>84</v>
      </c>
      <c r="L264" s="428"/>
      <c r="M264" s="428"/>
      <c r="N264" s="428"/>
      <c r="O264" s="428"/>
      <c r="P264" s="428"/>
      <c r="Q264" s="428"/>
      <c r="R264" s="428"/>
      <c r="S264" s="428"/>
      <c r="T264" s="429"/>
    </row>
    <row r="265" spans="2:39" ht="23.45" customHeight="1" x14ac:dyDescent="0.2">
      <c r="B265" s="378"/>
      <c r="C265" s="307" t="s">
        <v>85</v>
      </c>
      <c r="D265" s="307"/>
      <c r="E265" s="307" t="s">
        <v>552</v>
      </c>
      <c r="F265" s="307"/>
      <c r="G265" s="307"/>
      <c r="H265" s="307"/>
      <c r="I265" s="307"/>
      <c r="J265" s="307"/>
      <c r="K265" s="430"/>
      <c r="L265" s="430"/>
      <c r="M265" s="430"/>
      <c r="N265" s="430"/>
      <c r="O265" s="430"/>
      <c r="P265" s="430"/>
      <c r="Q265" s="430"/>
      <c r="R265" s="430"/>
      <c r="S265" s="430"/>
      <c r="T265" s="431"/>
    </row>
    <row r="266" spans="2:39" ht="30.6" customHeight="1" x14ac:dyDescent="0.2">
      <c r="B266" s="378"/>
      <c r="C266" s="266" t="s">
        <v>794</v>
      </c>
      <c r="D266" s="269"/>
      <c r="E266" s="266" t="s">
        <v>795</v>
      </c>
      <c r="F266" s="269"/>
      <c r="G266" s="266" t="s">
        <v>649</v>
      </c>
      <c r="H266" s="270"/>
      <c r="I266" s="270"/>
      <c r="J266" s="267"/>
      <c r="K266" s="271" t="s">
        <v>799</v>
      </c>
      <c r="L266" s="272"/>
      <c r="M266" s="272"/>
      <c r="N266" s="272"/>
      <c r="O266" s="272"/>
      <c r="P266" s="272"/>
      <c r="Q266" s="272"/>
      <c r="R266" s="272"/>
      <c r="S266" s="272"/>
      <c r="T266" s="273"/>
    </row>
    <row r="267" spans="2:39" ht="37.9" customHeight="1" x14ac:dyDescent="0.2">
      <c r="B267" s="378"/>
      <c r="C267" s="266" t="s">
        <v>794</v>
      </c>
      <c r="D267" s="269"/>
      <c r="E267" s="266" t="s">
        <v>796</v>
      </c>
      <c r="F267" s="269"/>
      <c r="G267" s="266" t="s">
        <v>809</v>
      </c>
      <c r="H267" s="270"/>
      <c r="I267" s="270"/>
      <c r="J267" s="267"/>
      <c r="K267" s="271" t="s">
        <v>799</v>
      </c>
      <c r="L267" s="272"/>
      <c r="M267" s="272"/>
      <c r="N267" s="272"/>
      <c r="O267" s="272"/>
      <c r="P267" s="272"/>
      <c r="Q267" s="272"/>
      <c r="R267" s="272"/>
      <c r="S267" s="272"/>
      <c r="T267" s="273"/>
    </row>
    <row r="268" spans="2:39" ht="30.6" customHeight="1" x14ac:dyDescent="0.2">
      <c r="B268" s="514"/>
      <c r="C268" s="266" t="s">
        <v>794</v>
      </c>
      <c r="D268" s="269"/>
      <c r="E268" s="266" t="s">
        <v>795</v>
      </c>
      <c r="F268" s="269"/>
      <c r="G268" s="266" t="s">
        <v>797</v>
      </c>
      <c r="H268" s="270"/>
      <c r="I268" s="270"/>
      <c r="J268" s="267"/>
      <c r="K268" s="271" t="s">
        <v>799</v>
      </c>
      <c r="L268" s="272"/>
      <c r="M268" s="272"/>
      <c r="N268" s="272"/>
      <c r="O268" s="272"/>
      <c r="P268" s="272"/>
      <c r="Q268" s="272"/>
      <c r="R268" s="272"/>
      <c r="S268" s="272"/>
      <c r="T268" s="273"/>
    </row>
    <row r="269" spans="2:39" ht="27.75" customHeight="1" x14ac:dyDescent="0.2">
      <c r="B269" s="248"/>
      <c r="C269" s="305"/>
      <c r="D269" s="305"/>
      <c r="E269" s="305"/>
      <c r="F269" s="305"/>
      <c r="G269" s="305"/>
      <c r="H269" s="305"/>
      <c r="I269" s="305"/>
      <c r="J269" s="305"/>
      <c r="K269" s="305"/>
      <c r="L269" s="305"/>
      <c r="M269" s="305"/>
      <c r="N269" s="305"/>
      <c r="O269" s="305"/>
      <c r="P269" s="305"/>
      <c r="Q269" s="305"/>
      <c r="R269" s="305"/>
      <c r="S269" s="305"/>
      <c r="T269" s="249"/>
    </row>
    <row r="270" spans="2:39" ht="27" customHeight="1" x14ac:dyDescent="0.2">
      <c r="B270" s="377" t="s">
        <v>89</v>
      </c>
      <c r="C270" s="532" t="s">
        <v>623</v>
      </c>
      <c r="D270" s="476"/>
      <c r="E270" s="476"/>
      <c r="F270" s="476"/>
      <c r="G270" s="476"/>
      <c r="H270" s="476"/>
      <c r="I270" s="476"/>
      <c r="J270" s="476"/>
      <c r="K270" s="476"/>
      <c r="L270" s="476"/>
      <c r="M270" s="476"/>
      <c r="N270" s="476"/>
      <c r="O270" s="476"/>
      <c r="P270" s="476"/>
      <c r="Q270" s="476"/>
      <c r="R270" s="476"/>
      <c r="S270" s="476"/>
      <c r="T270" s="533"/>
    </row>
    <row r="271" spans="2:39" ht="14.1" customHeight="1" x14ac:dyDescent="0.2">
      <c r="B271" s="378"/>
      <c r="C271" s="282" t="s">
        <v>119</v>
      </c>
      <c r="D271" s="283"/>
      <c r="E271" s="283"/>
      <c r="F271" s="283"/>
      <c r="G271" s="283"/>
      <c r="H271" s="283"/>
      <c r="I271" s="283"/>
      <c r="J271" s="283"/>
      <c r="K271" s="283"/>
      <c r="L271" s="284"/>
      <c r="M271" s="282"/>
      <c r="N271" s="283"/>
      <c r="O271" s="283"/>
      <c r="P271" s="283"/>
      <c r="Q271" s="283"/>
      <c r="R271" s="283"/>
      <c r="S271" s="283"/>
      <c r="T271" s="284"/>
    </row>
    <row r="272" spans="2:39" ht="27.75" customHeight="1" x14ac:dyDescent="0.2">
      <c r="B272" s="378"/>
      <c r="C272" s="307" t="s">
        <v>74</v>
      </c>
      <c r="D272" s="307"/>
      <c r="E272" s="307"/>
      <c r="F272" s="307" t="s">
        <v>551</v>
      </c>
      <c r="G272" s="307"/>
      <c r="H272" s="307" t="s">
        <v>64</v>
      </c>
      <c r="I272" s="307"/>
      <c r="J272" s="307" t="s">
        <v>75</v>
      </c>
      <c r="K272" s="307"/>
      <c r="L272" s="307"/>
      <c r="M272" s="360"/>
      <c r="N272" s="399"/>
      <c r="O272" s="399"/>
      <c r="P272" s="399"/>
      <c r="Q272" s="399"/>
      <c r="R272" s="399"/>
      <c r="S272" s="399"/>
      <c r="T272" s="361"/>
    </row>
    <row r="273" spans="2:23" ht="21.6" customHeight="1" x14ac:dyDescent="0.2">
      <c r="B273" s="378"/>
      <c r="C273" s="291" t="s">
        <v>76</v>
      </c>
      <c r="D273" s="291"/>
      <c r="E273" s="291"/>
      <c r="F273" s="421">
        <v>1</v>
      </c>
      <c r="G273" s="421"/>
      <c r="H273" s="421">
        <v>1</v>
      </c>
      <c r="I273" s="421"/>
      <c r="J273" s="425">
        <f>F273-H273</f>
        <v>0</v>
      </c>
      <c r="K273" s="425"/>
      <c r="L273" s="425"/>
      <c r="M273" s="364"/>
      <c r="N273" s="400"/>
      <c r="O273" s="400"/>
      <c r="P273" s="400"/>
      <c r="Q273" s="400"/>
      <c r="R273" s="400"/>
      <c r="S273" s="400"/>
      <c r="T273" s="365"/>
    </row>
    <row r="274" spans="2:23" ht="24" customHeight="1" x14ac:dyDescent="0.2">
      <c r="B274" s="378"/>
      <c r="C274" s="379" t="s">
        <v>83</v>
      </c>
      <c r="D274" s="379"/>
      <c r="E274" s="379"/>
      <c r="F274" s="379"/>
      <c r="G274" s="379" t="s">
        <v>46</v>
      </c>
      <c r="H274" s="379"/>
      <c r="I274" s="379"/>
      <c r="J274" s="379"/>
      <c r="K274" s="515" t="s">
        <v>84</v>
      </c>
      <c r="L274" s="516"/>
      <c r="M274" s="516"/>
      <c r="N274" s="516"/>
      <c r="O274" s="516"/>
      <c r="P274" s="516"/>
      <c r="Q274" s="516"/>
      <c r="R274" s="516"/>
      <c r="S274" s="516"/>
      <c r="T274" s="517"/>
    </row>
    <row r="275" spans="2:23" ht="24.4" customHeight="1" x14ac:dyDescent="0.2">
      <c r="B275" s="378"/>
      <c r="C275" s="379" t="s">
        <v>85</v>
      </c>
      <c r="D275" s="379"/>
      <c r="E275" s="379" t="s">
        <v>552</v>
      </c>
      <c r="F275" s="379"/>
      <c r="G275" s="379"/>
      <c r="H275" s="379"/>
      <c r="I275" s="379"/>
      <c r="J275" s="379"/>
      <c r="K275" s="518"/>
      <c r="L275" s="519"/>
      <c r="M275" s="519"/>
      <c r="N275" s="519"/>
      <c r="O275" s="519"/>
      <c r="P275" s="519"/>
      <c r="Q275" s="519"/>
      <c r="R275" s="519"/>
      <c r="S275" s="519"/>
      <c r="T275" s="520"/>
    </row>
    <row r="276" spans="2:23" ht="30" customHeight="1" x14ac:dyDescent="0.2">
      <c r="B276" s="378"/>
      <c r="C276" s="266" t="s">
        <v>798</v>
      </c>
      <c r="D276" s="269"/>
      <c r="E276" s="266" t="s">
        <v>748</v>
      </c>
      <c r="F276" s="269"/>
      <c r="G276" s="266" t="s">
        <v>649</v>
      </c>
      <c r="H276" s="270"/>
      <c r="I276" s="270"/>
      <c r="J276" s="267"/>
      <c r="K276" s="271" t="s">
        <v>799</v>
      </c>
      <c r="L276" s="272"/>
      <c r="M276" s="272"/>
      <c r="N276" s="272"/>
      <c r="O276" s="272"/>
      <c r="P276" s="272"/>
      <c r="Q276" s="272"/>
      <c r="R276" s="272"/>
      <c r="S276" s="272"/>
      <c r="T276" s="273"/>
    </row>
    <row r="277" spans="2:23" ht="38.450000000000003" customHeight="1" x14ac:dyDescent="0.2">
      <c r="B277" s="378"/>
      <c r="C277" s="266" t="s">
        <v>798</v>
      </c>
      <c r="D277" s="269"/>
      <c r="E277" s="266" t="s">
        <v>748</v>
      </c>
      <c r="F277" s="269"/>
      <c r="G277" s="266" t="s">
        <v>693</v>
      </c>
      <c r="H277" s="270"/>
      <c r="I277" s="270"/>
      <c r="J277" s="267"/>
      <c r="K277" s="271" t="s">
        <v>799</v>
      </c>
      <c r="L277" s="272"/>
      <c r="M277" s="272"/>
      <c r="N277" s="272"/>
      <c r="O277" s="272"/>
      <c r="P277" s="272"/>
      <c r="Q277" s="272"/>
      <c r="R277" s="272"/>
      <c r="S277" s="272"/>
      <c r="T277" s="273"/>
    </row>
    <row r="278" spans="2:23" ht="30.6" customHeight="1" x14ac:dyDescent="0.2">
      <c r="B278" s="378"/>
      <c r="C278" s="266" t="s">
        <v>678</v>
      </c>
      <c r="D278" s="267"/>
      <c r="E278" s="266"/>
      <c r="F278" s="269"/>
      <c r="G278" s="268" t="s">
        <v>694</v>
      </c>
      <c r="H278" s="285"/>
      <c r="I278" s="285"/>
      <c r="J278" s="269"/>
      <c r="K278" s="271" t="s">
        <v>799</v>
      </c>
      <c r="L278" s="272"/>
      <c r="M278" s="272"/>
      <c r="N278" s="272"/>
      <c r="O278" s="272"/>
      <c r="P278" s="272"/>
      <c r="Q278" s="272"/>
      <c r="R278" s="272"/>
      <c r="S278" s="272"/>
      <c r="T278" s="273"/>
    </row>
    <row r="279" spans="2:23" ht="30.6" customHeight="1" x14ac:dyDescent="0.2">
      <c r="B279" s="378"/>
      <c r="C279" s="266" t="s">
        <v>704</v>
      </c>
      <c r="D279" s="267"/>
      <c r="E279" s="266"/>
      <c r="F279" s="269"/>
      <c r="G279" s="268" t="s">
        <v>694</v>
      </c>
      <c r="H279" s="285"/>
      <c r="I279" s="285"/>
      <c r="J279" s="269"/>
      <c r="K279" s="511" t="s">
        <v>799</v>
      </c>
      <c r="L279" s="512"/>
      <c r="M279" s="512"/>
      <c r="N279" s="512"/>
      <c r="O279" s="512"/>
      <c r="P279" s="512"/>
      <c r="Q279" s="512"/>
      <c r="R279" s="512"/>
      <c r="S279" s="512"/>
      <c r="T279" s="513"/>
    </row>
    <row r="280" spans="2:23" ht="30.6" customHeight="1" x14ac:dyDescent="0.2">
      <c r="B280" s="378"/>
      <c r="C280" s="266" t="s">
        <v>687</v>
      </c>
      <c r="D280" s="267"/>
      <c r="E280" s="266" t="s">
        <v>705</v>
      </c>
      <c r="F280" s="267"/>
      <c r="G280" s="268" t="s">
        <v>694</v>
      </c>
      <c r="H280" s="285"/>
      <c r="I280" s="285"/>
      <c r="J280" s="269"/>
      <c r="K280" s="511" t="s">
        <v>799</v>
      </c>
      <c r="L280" s="512"/>
      <c r="M280" s="512"/>
      <c r="N280" s="512"/>
      <c r="O280" s="512"/>
      <c r="P280" s="512"/>
      <c r="Q280" s="512"/>
      <c r="R280" s="512"/>
      <c r="S280" s="512"/>
      <c r="T280" s="513"/>
    </row>
    <row r="281" spans="2:23" ht="30.6" customHeight="1" x14ac:dyDescent="0.2">
      <c r="B281" s="378"/>
      <c r="C281" s="266" t="s">
        <v>741</v>
      </c>
      <c r="D281" s="267"/>
      <c r="E281" s="266" t="s">
        <v>798</v>
      </c>
      <c r="F281" s="267"/>
      <c r="G281" s="266" t="s">
        <v>800</v>
      </c>
      <c r="H281" s="270"/>
      <c r="I281" s="270"/>
      <c r="J281" s="267"/>
      <c r="K281" s="271" t="s">
        <v>799</v>
      </c>
      <c r="L281" s="272"/>
      <c r="M281" s="272"/>
      <c r="N281" s="272"/>
      <c r="O281" s="272"/>
      <c r="P281" s="272"/>
      <c r="Q281" s="272"/>
      <c r="R281" s="272"/>
      <c r="S281" s="272"/>
      <c r="T281" s="273"/>
    </row>
    <row r="282" spans="2:23" ht="27.75" customHeight="1" x14ac:dyDescent="0.2">
      <c r="B282" s="248"/>
      <c r="C282" s="305"/>
      <c r="D282" s="305"/>
      <c r="E282" s="305"/>
      <c r="F282" s="305"/>
      <c r="G282" s="305"/>
      <c r="H282" s="305"/>
      <c r="I282" s="305"/>
      <c r="J282" s="305"/>
      <c r="K282" s="305"/>
      <c r="L282" s="305"/>
      <c r="M282" s="305"/>
      <c r="N282" s="305"/>
      <c r="O282" s="305"/>
      <c r="P282" s="305"/>
      <c r="Q282" s="305"/>
      <c r="R282" s="305"/>
      <c r="S282" s="305"/>
      <c r="T282" s="249"/>
    </row>
    <row r="283" spans="2:23" ht="25.9" customHeight="1" x14ac:dyDescent="0.2">
      <c r="B283" s="393" t="s">
        <v>104</v>
      </c>
      <c r="C283" s="394"/>
      <c r="D283" s="394"/>
      <c r="E283" s="394"/>
      <c r="F283" s="394"/>
      <c r="G283" s="394"/>
      <c r="H283" s="394"/>
      <c r="I283" s="394"/>
      <c r="J283" s="394"/>
      <c r="K283" s="394"/>
      <c r="L283" s="394"/>
      <c r="M283" s="394"/>
      <c r="N283" s="394"/>
      <c r="O283" s="394"/>
      <c r="P283" s="394"/>
      <c r="Q283" s="394"/>
      <c r="R283" s="394"/>
      <c r="S283" s="394"/>
      <c r="T283" s="395"/>
    </row>
    <row r="284" spans="2:23" ht="23.45" customHeight="1" x14ac:dyDescent="0.2">
      <c r="B284" s="415" t="s">
        <v>48</v>
      </c>
      <c r="C284" s="416"/>
      <c r="D284" s="416"/>
      <c r="E284" s="416"/>
      <c r="F284" s="417"/>
      <c r="G284" s="475" t="s">
        <v>105</v>
      </c>
      <c r="H284" s="475"/>
      <c r="I284" s="475"/>
      <c r="J284" s="475"/>
      <c r="K284" s="475"/>
      <c r="L284" s="475"/>
      <c r="M284" s="475"/>
      <c r="N284" s="475"/>
      <c r="O284" s="475"/>
      <c r="P284" s="475"/>
      <c r="Q284" s="475"/>
      <c r="R284" s="475"/>
      <c r="S284" s="415" t="s">
        <v>106</v>
      </c>
      <c r="T284" s="417"/>
    </row>
    <row r="285" spans="2:23" ht="157.15" customHeight="1" x14ac:dyDescent="0.2">
      <c r="B285" s="307" t="s">
        <v>543</v>
      </c>
      <c r="C285" s="307"/>
      <c r="D285" s="307"/>
      <c r="E285" s="307"/>
      <c r="F285" s="307"/>
      <c r="G285" s="291" t="s">
        <v>1031</v>
      </c>
      <c r="H285" s="291"/>
      <c r="I285" s="291"/>
      <c r="J285" s="291"/>
      <c r="K285" s="291"/>
      <c r="L285" s="291"/>
      <c r="M285" s="291"/>
      <c r="N285" s="291"/>
      <c r="O285" s="291"/>
      <c r="P285" s="291"/>
      <c r="Q285" s="291"/>
      <c r="R285" s="291"/>
      <c r="S285" s="343" t="s">
        <v>726</v>
      </c>
      <c r="T285" s="345"/>
      <c r="V285" s="531"/>
      <c r="W285" s="531"/>
    </row>
    <row r="286" spans="2:23" ht="52.15" customHeight="1" x14ac:dyDescent="0.2">
      <c r="B286" s="307" t="s">
        <v>836</v>
      </c>
      <c r="C286" s="307"/>
      <c r="D286" s="307"/>
      <c r="E286" s="307"/>
      <c r="F286" s="307"/>
      <c r="G286" s="291" t="s">
        <v>1032</v>
      </c>
      <c r="H286" s="291"/>
      <c r="I286" s="291"/>
      <c r="J286" s="291"/>
      <c r="K286" s="291"/>
      <c r="L286" s="291"/>
      <c r="M286" s="291"/>
      <c r="N286" s="291"/>
      <c r="O286" s="291"/>
      <c r="P286" s="291"/>
      <c r="Q286" s="291"/>
      <c r="R286" s="291"/>
      <c r="S286" s="343" t="s">
        <v>733</v>
      </c>
      <c r="T286" s="345"/>
    </row>
    <row r="287" spans="2:23" ht="36.6" customHeight="1" x14ac:dyDescent="0.2">
      <c r="B287" s="307" t="s">
        <v>1033</v>
      </c>
      <c r="C287" s="307"/>
      <c r="D287" s="307"/>
      <c r="E287" s="307"/>
      <c r="F287" s="307"/>
      <c r="G287" s="343" t="s">
        <v>1034</v>
      </c>
      <c r="H287" s="344"/>
      <c r="I287" s="344"/>
      <c r="J287" s="344"/>
      <c r="K287" s="344"/>
      <c r="L287" s="344"/>
      <c r="M287" s="344"/>
      <c r="N287" s="344"/>
      <c r="O287" s="344"/>
      <c r="P287" s="344"/>
      <c r="Q287" s="344"/>
      <c r="R287" s="345"/>
      <c r="S287" s="391"/>
      <c r="T287" s="392"/>
    </row>
    <row r="288" spans="2:23" ht="37.15" customHeight="1" x14ac:dyDescent="0.2">
      <c r="B288" s="387" t="s">
        <v>749</v>
      </c>
      <c r="C288" s="387"/>
      <c r="D288" s="387"/>
      <c r="E288" s="387"/>
      <c r="F288" s="387"/>
      <c r="G288" s="388" t="s">
        <v>1035</v>
      </c>
      <c r="H288" s="389"/>
      <c r="I288" s="389"/>
      <c r="J288" s="389"/>
      <c r="K288" s="389"/>
      <c r="L288" s="389"/>
      <c r="M288" s="389"/>
      <c r="N288" s="389"/>
      <c r="O288" s="389"/>
      <c r="P288" s="389"/>
      <c r="Q288" s="389"/>
      <c r="R288" s="390"/>
      <c r="S288" s="391"/>
      <c r="T288" s="392"/>
    </row>
    <row r="289" spans="1:24" ht="26.25" customHeight="1" x14ac:dyDescent="0.2">
      <c r="B289" s="393" t="s">
        <v>813</v>
      </c>
      <c r="C289" s="394"/>
      <c r="D289" s="394"/>
      <c r="E289" s="394"/>
      <c r="F289" s="394"/>
      <c r="G289" s="394"/>
      <c r="H289" s="394"/>
      <c r="I289" s="394"/>
      <c r="J289" s="394"/>
      <c r="K289" s="394"/>
      <c r="L289" s="394"/>
      <c r="M289" s="394"/>
      <c r="N289" s="394"/>
      <c r="O289" s="394"/>
      <c r="P289" s="394"/>
      <c r="Q289" s="394"/>
      <c r="R289" s="394"/>
      <c r="S289" s="394"/>
      <c r="T289" s="395"/>
    </row>
    <row r="290" spans="1:24" ht="23.25" customHeight="1" x14ac:dyDescent="0.2">
      <c r="B290" s="396" t="s">
        <v>48</v>
      </c>
      <c r="C290" s="397"/>
      <c r="D290" s="397"/>
      <c r="E290" s="397"/>
      <c r="F290" s="398"/>
      <c r="G290" s="415" t="s">
        <v>105</v>
      </c>
      <c r="H290" s="416"/>
      <c r="I290" s="416"/>
      <c r="J290" s="416"/>
      <c r="K290" s="416"/>
      <c r="L290" s="416"/>
      <c r="M290" s="416"/>
      <c r="N290" s="416"/>
      <c r="O290" s="416"/>
      <c r="P290" s="416"/>
      <c r="Q290" s="416"/>
      <c r="R290" s="417"/>
      <c r="S290" s="415" t="s">
        <v>106</v>
      </c>
      <c r="T290" s="417"/>
    </row>
    <row r="291" spans="1:24" ht="408.6" customHeight="1" x14ac:dyDescent="0.2">
      <c r="B291" s="360" t="s">
        <v>1009</v>
      </c>
      <c r="C291" s="399"/>
      <c r="D291" s="399"/>
      <c r="E291" s="399"/>
      <c r="F291" s="361"/>
      <c r="G291" s="401" t="s">
        <v>1010</v>
      </c>
      <c r="H291" s="402"/>
      <c r="I291" s="402"/>
      <c r="J291" s="402"/>
      <c r="K291" s="402"/>
      <c r="L291" s="402"/>
      <c r="M291" s="402"/>
      <c r="N291" s="402"/>
      <c r="O291" s="402"/>
      <c r="P291" s="402"/>
      <c r="Q291" s="402"/>
      <c r="R291" s="403"/>
      <c r="S291" s="360" t="s">
        <v>1007</v>
      </c>
      <c r="T291" s="361"/>
    </row>
    <row r="292" spans="1:24" ht="94.9" customHeight="1" x14ac:dyDescent="0.2">
      <c r="B292" s="364"/>
      <c r="C292" s="400"/>
      <c r="D292" s="400"/>
      <c r="E292" s="400"/>
      <c r="F292" s="365"/>
      <c r="G292" s="404"/>
      <c r="H292" s="405"/>
      <c r="I292" s="405"/>
      <c r="J292" s="405"/>
      <c r="K292" s="405"/>
      <c r="L292" s="405"/>
      <c r="M292" s="405"/>
      <c r="N292" s="405"/>
      <c r="O292" s="405"/>
      <c r="P292" s="405"/>
      <c r="Q292" s="405"/>
      <c r="R292" s="406"/>
      <c r="S292" s="364"/>
      <c r="T292" s="365"/>
    </row>
    <row r="293" spans="1:24" ht="213.6" customHeight="1" x14ac:dyDescent="0.2">
      <c r="B293" s="380" t="s">
        <v>1011</v>
      </c>
      <c r="C293" s="381"/>
      <c r="D293" s="381"/>
      <c r="E293" s="381"/>
      <c r="F293" s="382"/>
      <c r="G293" s="380" t="s">
        <v>1012</v>
      </c>
      <c r="H293" s="381"/>
      <c r="I293" s="381"/>
      <c r="J293" s="381"/>
      <c r="K293" s="381"/>
      <c r="L293" s="381"/>
      <c r="M293" s="381"/>
      <c r="N293" s="381"/>
      <c r="O293" s="381"/>
      <c r="P293" s="381"/>
      <c r="Q293" s="381"/>
      <c r="R293" s="382"/>
      <c r="S293" s="343" t="s">
        <v>1008</v>
      </c>
      <c r="T293" s="345"/>
    </row>
    <row r="294" spans="1:24" ht="94.5" customHeight="1" x14ac:dyDescent="0.2">
      <c r="B294" s="396" t="s">
        <v>983</v>
      </c>
      <c r="C294" s="397"/>
      <c r="D294" s="397"/>
      <c r="E294" s="397"/>
      <c r="F294" s="398"/>
      <c r="G294" s="475" t="s">
        <v>105</v>
      </c>
      <c r="H294" s="475"/>
      <c r="I294" s="475"/>
      <c r="J294" s="475"/>
      <c r="K294" s="475"/>
      <c r="L294" s="475"/>
      <c r="M294" s="475"/>
      <c r="N294" s="475"/>
      <c r="O294" s="475"/>
      <c r="P294" s="475"/>
      <c r="Q294" s="475"/>
      <c r="R294" s="475"/>
      <c r="S294" s="415" t="s">
        <v>106</v>
      </c>
      <c r="T294" s="417"/>
    </row>
    <row r="295" spans="1:24" ht="211.15" customHeight="1" x14ac:dyDescent="0.2">
      <c r="B295" s="360" t="s">
        <v>793</v>
      </c>
      <c r="C295" s="399"/>
      <c r="D295" s="399"/>
      <c r="E295" s="399"/>
      <c r="F295" s="361"/>
      <c r="G295" s="507" t="s">
        <v>972</v>
      </c>
      <c r="H295" s="508"/>
      <c r="I295" s="508"/>
      <c r="J295" s="508"/>
      <c r="K295" s="508"/>
      <c r="L295" s="508"/>
      <c r="M295" s="508"/>
      <c r="N295" s="508"/>
      <c r="O295" s="508"/>
      <c r="P295" s="508"/>
      <c r="Q295" s="508"/>
      <c r="R295" s="509"/>
      <c r="S295" s="510" t="s">
        <v>742</v>
      </c>
      <c r="T295" s="497"/>
      <c r="W295" s="504"/>
      <c r="X295" s="504"/>
    </row>
    <row r="296" spans="1:24" ht="313.89999999999998" customHeight="1" x14ac:dyDescent="0.2">
      <c r="B296" s="362"/>
      <c r="C296" s="482"/>
      <c r="D296" s="482"/>
      <c r="E296" s="482"/>
      <c r="F296" s="363"/>
      <c r="G296" s="410" t="s">
        <v>838</v>
      </c>
      <c r="H296" s="413"/>
      <c r="I296" s="413"/>
      <c r="J296" s="413"/>
      <c r="K296" s="413"/>
      <c r="L296" s="413"/>
      <c r="M296" s="413"/>
      <c r="N296" s="413"/>
      <c r="O296" s="413"/>
      <c r="P296" s="413"/>
      <c r="Q296" s="413"/>
      <c r="R296" s="414"/>
      <c r="S296" s="497"/>
      <c r="T296" s="497"/>
      <c r="W296" s="504"/>
      <c r="X296" s="504"/>
    </row>
    <row r="297" spans="1:24" ht="225.6" customHeight="1" x14ac:dyDescent="0.2">
      <c r="A297" s="95"/>
      <c r="B297" s="362"/>
      <c r="C297" s="482"/>
      <c r="D297" s="482"/>
      <c r="E297" s="482"/>
      <c r="F297" s="363"/>
      <c r="G297" s="407" t="s">
        <v>984</v>
      </c>
      <c r="H297" s="408"/>
      <c r="I297" s="408"/>
      <c r="J297" s="408"/>
      <c r="K297" s="408"/>
      <c r="L297" s="408"/>
      <c r="M297" s="408"/>
      <c r="N297" s="408"/>
      <c r="O297" s="408"/>
      <c r="P297" s="408"/>
      <c r="Q297" s="408"/>
      <c r="R297" s="408"/>
      <c r="S297" s="497"/>
      <c r="T297" s="497"/>
      <c r="W297" s="504"/>
      <c r="X297" s="504"/>
    </row>
    <row r="298" spans="1:24" ht="235.9" customHeight="1" x14ac:dyDescent="0.2">
      <c r="B298" s="362"/>
      <c r="C298" s="482"/>
      <c r="D298" s="482"/>
      <c r="E298" s="482"/>
      <c r="F298" s="363"/>
      <c r="G298" s="407" t="s">
        <v>973</v>
      </c>
      <c r="H298" s="408"/>
      <c r="I298" s="408"/>
      <c r="J298" s="408"/>
      <c r="K298" s="408"/>
      <c r="L298" s="408"/>
      <c r="M298" s="408"/>
      <c r="N298" s="408"/>
      <c r="O298" s="408"/>
      <c r="P298" s="408"/>
      <c r="Q298" s="408"/>
      <c r="R298" s="408"/>
      <c r="S298" s="497"/>
      <c r="T298" s="497"/>
      <c r="W298" s="504"/>
      <c r="X298" s="504"/>
    </row>
    <row r="299" spans="1:24" ht="273" customHeight="1" x14ac:dyDescent="0.2">
      <c r="B299" s="362"/>
      <c r="C299" s="482"/>
      <c r="D299" s="482"/>
      <c r="E299" s="482"/>
      <c r="F299" s="363"/>
      <c r="G299" s="505" t="s">
        <v>787</v>
      </c>
      <c r="H299" s="506"/>
      <c r="I299" s="506"/>
      <c r="J299" s="506"/>
      <c r="K299" s="506"/>
      <c r="L299" s="506"/>
      <c r="M299" s="506"/>
      <c r="N299" s="506"/>
      <c r="O299" s="506"/>
      <c r="P299" s="506"/>
      <c r="Q299" s="506"/>
      <c r="R299" s="506"/>
      <c r="S299" s="497"/>
      <c r="T299" s="497"/>
      <c r="W299" s="504"/>
      <c r="X299" s="504"/>
    </row>
    <row r="300" spans="1:24" ht="216.6" customHeight="1" x14ac:dyDescent="0.2">
      <c r="B300" s="362"/>
      <c r="C300" s="482"/>
      <c r="D300" s="482"/>
      <c r="E300" s="482"/>
      <c r="F300" s="363"/>
      <c r="G300" s="407" t="s">
        <v>750</v>
      </c>
      <c r="H300" s="408"/>
      <c r="I300" s="408"/>
      <c r="J300" s="408"/>
      <c r="K300" s="408"/>
      <c r="L300" s="408"/>
      <c r="M300" s="408"/>
      <c r="N300" s="408"/>
      <c r="O300" s="408"/>
      <c r="P300" s="408"/>
      <c r="Q300" s="408"/>
      <c r="R300" s="408"/>
      <c r="S300" s="497"/>
      <c r="T300" s="497"/>
      <c r="W300" s="504"/>
      <c r="X300" s="504"/>
    </row>
    <row r="301" spans="1:24" ht="208.9" customHeight="1" x14ac:dyDescent="0.2">
      <c r="B301" s="362"/>
      <c r="C301" s="482"/>
      <c r="D301" s="482"/>
      <c r="E301" s="482"/>
      <c r="F301" s="363"/>
      <c r="G301" s="505" t="s">
        <v>985</v>
      </c>
      <c r="H301" s="506"/>
      <c r="I301" s="506"/>
      <c r="J301" s="506"/>
      <c r="K301" s="506"/>
      <c r="L301" s="506"/>
      <c r="M301" s="506"/>
      <c r="N301" s="506"/>
      <c r="O301" s="506"/>
      <c r="P301" s="506"/>
      <c r="Q301" s="506"/>
      <c r="R301" s="506"/>
      <c r="S301" s="497"/>
      <c r="T301" s="497"/>
      <c r="W301" s="504"/>
      <c r="X301" s="504"/>
    </row>
    <row r="302" spans="1:24" ht="210.6" customHeight="1" x14ac:dyDescent="0.2">
      <c r="B302" s="362"/>
      <c r="C302" s="482"/>
      <c r="D302" s="482"/>
      <c r="E302" s="482"/>
      <c r="F302" s="363"/>
      <c r="G302" s="407" t="s">
        <v>768</v>
      </c>
      <c r="H302" s="408"/>
      <c r="I302" s="408"/>
      <c r="J302" s="408"/>
      <c r="K302" s="408"/>
      <c r="L302" s="408"/>
      <c r="M302" s="408"/>
      <c r="N302" s="408"/>
      <c r="O302" s="408"/>
      <c r="P302" s="408"/>
      <c r="Q302" s="408"/>
      <c r="R302" s="409"/>
      <c r="S302" s="497"/>
      <c r="T302" s="497"/>
      <c r="W302" s="504"/>
      <c r="X302" s="504"/>
    </row>
    <row r="303" spans="1:24" ht="141.6" customHeight="1" x14ac:dyDescent="0.2">
      <c r="B303" s="362"/>
      <c r="C303" s="482"/>
      <c r="D303" s="482"/>
      <c r="E303" s="482"/>
      <c r="F303" s="363"/>
      <c r="G303" s="407" t="s">
        <v>815</v>
      </c>
      <c r="H303" s="408"/>
      <c r="I303" s="408"/>
      <c r="J303" s="408"/>
      <c r="K303" s="408"/>
      <c r="L303" s="408"/>
      <c r="M303" s="408"/>
      <c r="N303" s="408"/>
      <c r="O303" s="408"/>
      <c r="P303" s="408"/>
      <c r="Q303" s="408"/>
      <c r="R303" s="409"/>
      <c r="S303" s="497"/>
      <c r="T303" s="497"/>
      <c r="W303" s="504"/>
      <c r="X303" s="504"/>
    </row>
    <row r="304" spans="1:24" ht="82.9" customHeight="1" x14ac:dyDescent="0.2">
      <c r="B304" s="362"/>
      <c r="C304" s="482"/>
      <c r="D304" s="482"/>
      <c r="E304" s="482"/>
      <c r="F304" s="363"/>
      <c r="G304" s="407" t="s">
        <v>974</v>
      </c>
      <c r="H304" s="411"/>
      <c r="I304" s="411"/>
      <c r="J304" s="411"/>
      <c r="K304" s="411"/>
      <c r="L304" s="411"/>
      <c r="M304" s="411"/>
      <c r="N304" s="411"/>
      <c r="O304" s="411"/>
      <c r="P304" s="411"/>
      <c r="Q304" s="411"/>
      <c r="R304" s="412"/>
      <c r="S304" s="497"/>
      <c r="T304" s="497"/>
      <c r="W304" s="504"/>
      <c r="X304" s="504"/>
    </row>
    <row r="305" spans="2:24" ht="253.9" customHeight="1" x14ac:dyDescent="0.2">
      <c r="B305" s="362"/>
      <c r="C305" s="482"/>
      <c r="D305" s="482"/>
      <c r="E305" s="482"/>
      <c r="F305" s="363"/>
      <c r="G305" s="407" t="s">
        <v>975</v>
      </c>
      <c r="H305" s="408"/>
      <c r="I305" s="408"/>
      <c r="J305" s="408"/>
      <c r="K305" s="408"/>
      <c r="L305" s="408"/>
      <c r="M305" s="408"/>
      <c r="N305" s="408"/>
      <c r="O305" s="408"/>
      <c r="P305" s="408"/>
      <c r="Q305" s="408"/>
      <c r="R305" s="408"/>
      <c r="S305" s="497"/>
      <c r="T305" s="497"/>
      <c r="W305" s="504"/>
      <c r="X305" s="504"/>
    </row>
    <row r="306" spans="2:24" ht="408.6" customHeight="1" x14ac:dyDescent="0.2">
      <c r="B306" s="362"/>
      <c r="C306" s="482"/>
      <c r="D306" s="482"/>
      <c r="E306" s="482"/>
      <c r="F306" s="363"/>
      <c r="G306" s="498" t="s">
        <v>986</v>
      </c>
      <c r="H306" s="499"/>
      <c r="I306" s="499"/>
      <c r="J306" s="499"/>
      <c r="K306" s="499"/>
      <c r="L306" s="499"/>
      <c r="M306" s="499"/>
      <c r="N306" s="499"/>
      <c r="O306" s="499"/>
      <c r="P306" s="499"/>
      <c r="Q306" s="499"/>
      <c r="R306" s="500"/>
      <c r="S306" s="497"/>
      <c r="T306" s="497"/>
      <c r="W306" s="504"/>
      <c r="X306" s="504"/>
    </row>
    <row r="307" spans="2:24" ht="51" customHeight="1" x14ac:dyDescent="0.2">
      <c r="B307" s="362"/>
      <c r="C307" s="482"/>
      <c r="D307" s="482"/>
      <c r="E307" s="482"/>
      <c r="F307" s="363"/>
      <c r="G307" s="501"/>
      <c r="H307" s="502"/>
      <c r="I307" s="502"/>
      <c r="J307" s="502"/>
      <c r="K307" s="502"/>
      <c r="L307" s="502"/>
      <c r="M307" s="502"/>
      <c r="N307" s="502"/>
      <c r="O307" s="502"/>
      <c r="P307" s="502"/>
      <c r="Q307" s="502"/>
      <c r="R307" s="503"/>
      <c r="S307" s="497"/>
      <c r="T307" s="497"/>
      <c r="W307" s="504"/>
      <c r="X307" s="504"/>
    </row>
    <row r="308" spans="2:24" ht="174" customHeight="1" x14ac:dyDescent="0.2">
      <c r="B308" s="362"/>
      <c r="C308" s="482"/>
      <c r="D308" s="482"/>
      <c r="E308" s="482"/>
      <c r="F308" s="363"/>
      <c r="G308" s="407" t="s">
        <v>839</v>
      </c>
      <c r="H308" s="408"/>
      <c r="I308" s="408"/>
      <c r="J308" s="408"/>
      <c r="K308" s="408"/>
      <c r="L308" s="408"/>
      <c r="M308" s="408"/>
      <c r="N308" s="408"/>
      <c r="O308" s="408"/>
      <c r="P308" s="408"/>
      <c r="Q308" s="408"/>
      <c r="R308" s="408"/>
      <c r="S308" s="497"/>
      <c r="T308" s="497"/>
      <c r="W308" s="504"/>
      <c r="X308" s="504"/>
    </row>
    <row r="309" spans="2:24" ht="190.15" customHeight="1" x14ac:dyDescent="0.2">
      <c r="B309" s="362"/>
      <c r="C309" s="482"/>
      <c r="D309" s="482"/>
      <c r="E309" s="482"/>
      <c r="F309" s="363"/>
      <c r="G309" s="407" t="s">
        <v>976</v>
      </c>
      <c r="H309" s="408"/>
      <c r="I309" s="408"/>
      <c r="J309" s="408"/>
      <c r="K309" s="408"/>
      <c r="L309" s="408"/>
      <c r="M309" s="408"/>
      <c r="N309" s="408"/>
      <c r="O309" s="408"/>
      <c r="P309" s="408"/>
      <c r="Q309" s="408"/>
      <c r="R309" s="409"/>
      <c r="S309" s="497"/>
      <c r="T309" s="497"/>
      <c r="W309" s="504"/>
      <c r="X309" s="504"/>
    </row>
    <row r="310" spans="2:24" ht="249.6" customHeight="1" x14ac:dyDescent="0.2">
      <c r="B310" s="362"/>
      <c r="C310" s="482"/>
      <c r="D310" s="482"/>
      <c r="E310" s="482"/>
      <c r="F310" s="363"/>
      <c r="G310" s="407" t="s">
        <v>977</v>
      </c>
      <c r="H310" s="411"/>
      <c r="I310" s="411"/>
      <c r="J310" s="411"/>
      <c r="K310" s="411"/>
      <c r="L310" s="411"/>
      <c r="M310" s="411"/>
      <c r="N310" s="411"/>
      <c r="O310" s="411"/>
      <c r="P310" s="411"/>
      <c r="Q310" s="411"/>
      <c r="R310" s="412"/>
      <c r="S310" s="497"/>
      <c r="T310" s="497"/>
      <c r="W310" s="504"/>
      <c r="X310" s="504"/>
    </row>
    <row r="311" spans="2:24" ht="408.6" customHeight="1" x14ac:dyDescent="0.2">
      <c r="B311" s="362"/>
      <c r="C311" s="482"/>
      <c r="D311" s="482"/>
      <c r="E311" s="482"/>
      <c r="F311" s="363"/>
      <c r="G311" s="498" t="s">
        <v>978</v>
      </c>
      <c r="H311" s="499"/>
      <c r="I311" s="499"/>
      <c r="J311" s="499"/>
      <c r="K311" s="499"/>
      <c r="L311" s="499"/>
      <c r="M311" s="499"/>
      <c r="N311" s="499"/>
      <c r="O311" s="499"/>
      <c r="P311" s="499"/>
      <c r="Q311" s="499"/>
      <c r="R311" s="500"/>
      <c r="S311" s="497"/>
      <c r="T311" s="497"/>
      <c r="W311" s="504"/>
      <c r="X311" s="504"/>
    </row>
    <row r="312" spans="2:24" ht="52.15" customHeight="1" x14ac:dyDescent="0.2">
      <c r="B312" s="362"/>
      <c r="C312" s="482"/>
      <c r="D312" s="482"/>
      <c r="E312" s="482"/>
      <c r="F312" s="363"/>
      <c r="G312" s="501"/>
      <c r="H312" s="502"/>
      <c r="I312" s="502"/>
      <c r="J312" s="502"/>
      <c r="K312" s="502"/>
      <c r="L312" s="502"/>
      <c r="M312" s="502"/>
      <c r="N312" s="502"/>
      <c r="O312" s="502"/>
      <c r="P312" s="502"/>
      <c r="Q312" s="502"/>
      <c r="R312" s="503"/>
      <c r="S312" s="497"/>
      <c r="T312" s="497"/>
      <c r="W312" s="504"/>
      <c r="X312" s="504"/>
    </row>
    <row r="313" spans="2:24" ht="354.6" customHeight="1" x14ac:dyDescent="0.2">
      <c r="B313" s="362"/>
      <c r="C313" s="482"/>
      <c r="D313" s="482"/>
      <c r="E313" s="482"/>
      <c r="F313" s="363"/>
      <c r="G313" s="410" t="s">
        <v>831</v>
      </c>
      <c r="H313" s="413"/>
      <c r="I313" s="413"/>
      <c r="J313" s="413"/>
      <c r="K313" s="413"/>
      <c r="L313" s="413"/>
      <c r="M313" s="413"/>
      <c r="N313" s="413"/>
      <c r="O313" s="413"/>
      <c r="P313" s="413"/>
      <c r="Q313" s="413"/>
      <c r="R313" s="414"/>
      <c r="S313" s="497"/>
      <c r="T313" s="497"/>
      <c r="W313" s="504"/>
      <c r="X313" s="504"/>
    </row>
    <row r="314" spans="2:24" ht="156" customHeight="1" x14ac:dyDescent="0.2">
      <c r="B314" s="362"/>
      <c r="C314" s="482"/>
      <c r="D314" s="482"/>
      <c r="E314" s="482"/>
      <c r="F314" s="363"/>
      <c r="G314" s="407" t="s">
        <v>772</v>
      </c>
      <c r="H314" s="408"/>
      <c r="I314" s="408"/>
      <c r="J314" s="408"/>
      <c r="K314" s="408"/>
      <c r="L314" s="408"/>
      <c r="M314" s="408"/>
      <c r="N314" s="408"/>
      <c r="O314" s="408"/>
      <c r="P314" s="408"/>
      <c r="Q314" s="408"/>
      <c r="R314" s="408"/>
      <c r="S314" s="497"/>
      <c r="T314" s="497"/>
      <c r="W314" s="504"/>
      <c r="X314" s="504"/>
    </row>
    <row r="315" spans="2:24" ht="201" customHeight="1" x14ac:dyDescent="0.2">
      <c r="B315" s="362"/>
      <c r="C315" s="482"/>
      <c r="D315" s="482"/>
      <c r="E315" s="482"/>
      <c r="F315" s="363"/>
      <c r="G315" s="407" t="s">
        <v>814</v>
      </c>
      <c r="H315" s="408"/>
      <c r="I315" s="408"/>
      <c r="J315" s="408"/>
      <c r="K315" s="408"/>
      <c r="L315" s="408"/>
      <c r="M315" s="408"/>
      <c r="N315" s="408"/>
      <c r="O315" s="408"/>
      <c r="P315" s="408"/>
      <c r="Q315" s="408"/>
      <c r="R315" s="408"/>
      <c r="S315" s="497"/>
      <c r="T315" s="497"/>
      <c r="W315" s="504"/>
      <c r="X315" s="504"/>
    </row>
    <row r="316" spans="2:24" ht="167.45" customHeight="1" x14ac:dyDescent="0.2">
      <c r="B316" s="362"/>
      <c r="C316" s="482"/>
      <c r="D316" s="482"/>
      <c r="E316" s="482"/>
      <c r="F316" s="363"/>
      <c r="G316" s="407" t="s">
        <v>751</v>
      </c>
      <c r="H316" s="411"/>
      <c r="I316" s="411"/>
      <c r="J316" s="411"/>
      <c r="K316" s="411"/>
      <c r="L316" s="411"/>
      <c r="M316" s="411"/>
      <c r="N316" s="411"/>
      <c r="O316" s="411"/>
      <c r="P316" s="411"/>
      <c r="Q316" s="411"/>
      <c r="R316" s="412"/>
      <c r="S316" s="497"/>
      <c r="T316" s="497"/>
      <c r="W316" s="504"/>
      <c r="X316" s="504"/>
    </row>
    <row r="317" spans="2:24" ht="219.6" customHeight="1" x14ac:dyDescent="0.2">
      <c r="B317" s="362"/>
      <c r="C317" s="482"/>
      <c r="D317" s="482"/>
      <c r="E317" s="482"/>
      <c r="F317" s="363"/>
      <c r="G317" s="407" t="s">
        <v>979</v>
      </c>
      <c r="H317" s="411"/>
      <c r="I317" s="411"/>
      <c r="J317" s="411"/>
      <c r="K317" s="411"/>
      <c r="L317" s="411"/>
      <c r="M317" s="411"/>
      <c r="N317" s="411"/>
      <c r="O317" s="411"/>
      <c r="P317" s="411"/>
      <c r="Q317" s="411"/>
      <c r="R317" s="412"/>
      <c r="S317" s="497"/>
      <c r="T317" s="497"/>
      <c r="W317" s="504"/>
      <c r="X317" s="504"/>
    </row>
    <row r="318" spans="2:24" ht="312.60000000000002" customHeight="1" x14ac:dyDescent="0.2">
      <c r="B318" s="362"/>
      <c r="C318" s="482"/>
      <c r="D318" s="482"/>
      <c r="E318" s="482"/>
      <c r="F318" s="363"/>
      <c r="G318" s="407" t="s">
        <v>843</v>
      </c>
      <c r="H318" s="411"/>
      <c r="I318" s="411"/>
      <c r="J318" s="411"/>
      <c r="K318" s="411"/>
      <c r="L318" s="411"/>
      <c r="M318" s="411"/>
      <c r="N318" s="411"/>
      <c r="O318" s="411"/>
      <c r="P318" s="411"/>
      <c r="Q318" s="411"/>
      <c r="R318" s="412"/>
      <c r="S318" s="497"/>
      <c r="T318" s="497"/>
      <c r="W318" s="504"/>
      <c r="X318" s="504"/>
    </row>
    <row r="319" spans="2:24" ht="188.45" customHeight="1" x14ac:dyDescent="0.2">
      <c r="B319" s="362"/>
      <c r="C319" s="482"/>
      <c r="D319" s="482"/>
      <c r="E319" s="482"/>
      <c r="F319" s="363"/>
      <c r="G319" s="407" t="s">
        <v>752</v>
      </c>
      <c r="H319" s="408"/>
      <c r="I319" s="408"/>
      <c r="J319" s="408"/>
      <c r="K319" s="408"/>
      <c r="L319" s="408"/>
      <c r="M319" s="408"/>
      <c r="N319" s="408"/>
      <c r="O319" s="408"/>
      <c r="P319" s="408"/>
      <c r="Q319" s="408"/>
      <c r="R319" s="409"/>
      <c r="S319" s="497"/>
      <c r="T319" s="497"/>
      <c r="W319" s="504"/>
      <c r="X319" s="504"/>
    </row>
    <row r="320" spans="2:24" ht="150.6" customHeight="1" x14ac:dyDescent="0.2">
      <c r="B320" s="362"/>
      <c r="C320" s="482"/>
      <c r="D320" s="482"/>
      <c r="E320" s="482"/>
      <c r="F320" s="363"/>
      <c r="G320" s="410" t="s">
        <v>753</v>
      </c>
      <c r="H320" s="411"/>
      <c r="I320" s="411"/>
      <c r="J320" s="411"/>
      <c r="K320" s="411"/>
      <c r="L320" s="411"/>
      <c r="M320" s="411"/>
      <c r="N320" s="411"/>
      <c r="O320" s="411"/>
      <c r="P320" s="411"/>
      <c r="Q320" s="411"/>
      <c r="R320" s="412"/>
      <c r="S320" s="497"/>
      <c r="T320" s="497"/>
      <c r="W320" s="504"/>
      <c r="X320" s="504"/>
    </row>
    <row r="321" spans="2:24" ht="224.45" customHeight="1" x14ac:dyDescent="0.2">
      <c r="B321" s="362"/>
      <c r="C321" s="482"/>
      <c r="D321" s="482"/>
      <c r="E321" s="482"/>
      <c r="F321" s="363"/>
      <c r="G321" s="407" t="s">
        <v>754</v>
      </c>
      <c r="H321" s="408"/>
      <c r="I321" s="408"/>
      <c r="J321" s="408"/>
      <c r="K321" s="408"/>
      <c r="L321" s="408"/>
      <c r="M321" s="408"/>
      <c r="N321" s="408"/>
      <c r="O321" s="408"/>
      <c r="P321" s="408"/>
      <c r="Q321" s="408"/>
      <c r="R321" s="409"/>
      <c r="S321" s="497"/>
      <c r="T321" s="497"/>
      <c r="W321" s="504"/>
      <c r="X321" s="504"/>
    </row>
    <row r="322" spans="2:24" ht="249" customHeight="1" x14ac:dyDescent="0.2">
      <c r="B322" s="362"/>
      <c r="C322" s="482"/>
      <c r="D322" s="482"/>
      <c r="E322" s="482"/>
      <c r="F322" s="363"/>
      <c r="G322" s="407" t="s">
        <v>980</v>
      </c>
      <c r="H322" s="408"/>
      <c r="I322" s="408"/>
      <c r="J322" s="408"/>
      <c r="K322" s="408"/>
      <c r="L322" s="408"/>
      <c r="M322" s="408"/>
      <c r="N322" s="408"/>
      <c r="O322" s="408"/>
      <c r="P322" s="408"/>
      <c r="Q322" s="408"/>
      <c r="R322" s="409"/>
      <c r="S322" s="497"/>
      <c r="T322" s="497"/>
      <c r="W322" s="504"/>
      <c r="X322" s="504"/>
    </row>
    <row r="323" spans="2:24" ht="408.6" customHeight="1" x14ac:dyDescent="0.2">
      <c r="B323" s="362"/>
      <c r="C323" s="482"/>
      <c r="D323" s="482"/>
      <c r="E323" s="482"/>
      <c r="F323" s="363"/>
      <c r="G323" s="407" t="s">
        <v>788</v>
      </c>
      <c r="H323" s="408"/>
      <c r="I323" s="408"/>
      <c r="J323" s="408"/>
      <c r="K323" s="408"/>
      <c r="L323" s="408"/>
      <c r="M323" s="408"/>
      <c r="N323" s="408"/>
      <c r="O323" s="408"/>
      <c r="P323" s="408"/>
      <c r="Q323" s="408"/>
      <c r="R323" s="409"/>
      <c r="S323" s="497"/>
      <c r="T323" s="497"/>
      <c r="W323" s="504"/>
      <c r="X323" s="504"/>
    </row>
    <row r="324" spans="2:24" ht="394.15" customHeight="1" x14ac:dyDescent="0.2">
      <c r="B324" s="362"/>
      <c r="C324" s="482"/>
      <c r="D324" s="482"/>
      <c r="E324" s="482"/>
      <c r="F324" s="363"/>
      <c r="G324" s="407" t="s">
        <v>832</v>
      </c>
      <c r="H324" s="408"/>
      <c r="I324" s="408"/>
      <c r="J324" s="408"/>
      <c r="K324" s="408"/>
      <c r="L324" s="408"/>
      <c r="M324" s="408"/>
      <c r="N324" s="408"/>
      <c r="O324" s="408"/>
      <c r="P324" s="408"/>
      <c r="Q324" s="408"/>
      <c r="R324" s="409"/>
      <c r="S324" s="497"/>
      <c r="T324" s="497"/>
      <c r="W324" s="504"/>
      <c r="X324" s="504"/>
    </row>
    <row r="325" spans="2:24" ht="245.45" customHeight="1" x14ac:dyDescent="0.2">
      <c r="B325" s="362"/>
      <c r="C325" s="482"/>
      <c r="D325" s="482"/>
      <c r="E325" s="482"/>
      <c r="F325" s="363"/>
      <c r="G325" s="407" t="s">
        <v>840</v>
      </c>
      <c r="H325" s="408"/>
      <c r="I325" s="408"/>
      <c r="J325" s="408"/>
      <c r="K325" s="408"/>
      <c r="L325" s="408"/>
      <c r="M325" s="408"/>
      <c r="N325" s="408"/>
      <c r="O325" s="408"/>
      <c r="P325" s="408"/>
      <c r="Q325" s="408"/>
      <c r="R325" s="409"/>
      <c r="S325" s="497"/>
      <c r="T325" s="497"/>
      <c r="W325" s="504"/>
      <c r="X325" s="504"/>
    </row>
    <row r="326" spans="2:24" ht="127.15" customHeight="1" x14ac:dyDescent="0.2">
      <c r="B326" s="362"/>
      <c r="C326" s="482"/>
      <c r="D326" s="482"/>
      <c r="E326" s="482"/>
      <c r="F326" s="363"/>
      <c r="G326" s="407" t="s">
        <v>841</v>
      </c>
      <c r="H326" s="408"/>
      <c r="I326" s="408"/>
      <c r="J326" s="408"/>
      <c r="K326" s="408"/>
      <c r="L326" s="408"/>
      <c r="M326" s="408"/>
      <c r="N326" s="408"/>
      <c r="O326" s="408"/>
      <c r="P326" s="408"/>
      <c r="Q326" s="408"/>
      <c r="R326" s="409"/>
      <c r="S326" s="497"/>
      <c r="T326" s="497"/>
      <c r="W326" s="504"/>
      <c r="X326" s="504"/>
    </row>
    <row r="327" spans="2:24" ht="131.44999999999999" customHeight="1" x14ac:dyDescent="0.2">
      <c r="B327" s="362"/>
      <c r="C327" s="482"/>
      <c r="D327" s="482"/>
      <c r="E327" s="482"/>
      <c r="F327" s="363"/>
      <c r="G327" s="407" t="s">
        <v>802</v>
      </c>
      <c r="H327" s="408"/>
      <c r="I327" s="408"/>
      <c r="J327" s="408"/>
      <c r="K327" s="408"/>
      <c r="L327" s="408"/>
      <c r="M327" s="408"/>
      <c r="N327" s="408"/>
      <c r="O327" s="408"/>
      <c r="P327" s="408"/>
      <c r="Q327" s="408"/>
      <c r="R327" s="409"/>
      <c r="S327" s="497"/>
      <c r="T327" s="497"/>
      <c r="W327" s="504"/>
      <c r="X327" s="504"/>
    </row>
    <row r="328" spans="2:24" ht="219" customHeight="1" x14ac:dyDescent="0.2">
      <c r="B328" s="362"/>
      <c r="C328" s="482"/>
      <c r="D328" s="482"/>
      <c r="E328" s="482"/>
      <c r="F328" s="363"/>
      <c r="G328" s="407" t="s">
        <v>842</v>
      </c>
      <c r="H328" s="408"/>
      <c r="I328" s="408"/>
      <c r="J328" s="408"/>
      <c r="K328" s="408"/>
      <c r="L328" s="408"/>
      <c r="M328" s="408"/>
      <c r="N328" s="408"/>
      <c r="O328" s="408"/>
      <c r="P328" s="408"/>
      <c r="Q328" s="408"/>
      <c r="R328" s="409"/>
      <c r="S328" s="497"/>
      <c r="T328" s="497"/>
      <c r="W328" s="504"/>
      <c r="X328" s="504"/>
    </row>
    <row r="329" spans="2:24" ht="189.6" customHeight="1" x14ac:dyDescent="0.2">
      <c r="B329" s="362"/>
      <c r="C329" s="482"/>
      <c r="D329" s="482"/>
      <c r="E329" s="482"/>
      <c r="F329" s="363"/>
      <c r="G329" s="407" t="s">
        <v>981</v>
      </c>
      <c r="H329" s="408"/>
      <c r="I329" s="408"/>
      <c r="J329" s="408"/>
      <c r="K329" s="408"/>
      <c r="L329" s="408"/>
      <c r="M329" s="408"/>
      <c r="N329" s="408"/>
      <c r="O329" s="408"/>
      <c r="P329" s="408"/>
      <c r="Q329" s="408"/>
      <c r="R329" s="409"/>
      <c r="S329" s="497"/>
      <c r="T329" s="497"/>
      <c r="W329" s="504"/>
      <c r="X329" s="504"/>
    </row>
    <row r="330" spans="2:24" ht="188.45" customHeight="1" x14ac:dyDescent="0.2">
      <c r="B330" s="362"/>
      <c r="C330" s="482"/>
      <c r="D330" s="482"/>
      <c r="E330" s="482"/>
      <c r="F330" s="363"/>
      <c r="G330" s="407" t="s">
        <v>803</v>
      </c>
      <c r="H330" s="408"/>
      <c r="I330" s="408"/>
      <c r="J330" s="408"/>
      <c r="K330" s="408"/>
      <c r="L330" s="408"/>
      <c r="M330" s="408"/>
      <c r="N330" s="408"/>
      <c r="O330" s="408"/>
      <c r="P330" s="408"/>
      <c r="Q330" s="408"/>
      <c r="R330" s="409"/>
      <c r="S330" s="497"/>
      <c r="T330" s="497"/>
      <c r="W330" s="504"/>
      <c r="X330" s="504"/>
    </row>
    <row r="331" spans="2:24" ht="324" customHeight="1" x14ac:dyDescent="0.2">
      <c r="B331" s="362"/>
      <c r="C331" s="482"/>
      <c r="D331" s="482"/>
      <c r="E331" s="482"/>
      <c r="F331" s="363"/>
      <c r="G331" s="407" t="s">
        <v>756</v>
      </c>
      <c r="H331" s="408"/>
      <c r="I331" s="408"/>
      <c r="J331" s="408"/>
      <c r="K331" s="408"/>
      <c r="L331" s="408"/>
      <c r="M331" s="408"/>
      <c r="N331" s="408"/>
      <c r="O331" s="408"/>
      <c r="P331" s="408"/>
      <c r="Q331" s="408"/>
      <c r="R331" s="409"/>
      <c r="S331" s="497"/>
      <c r="T331" s="497"/>
      <c r="W331" s="504"/>
      <c r="X331" s="504"/>
    </row>
    <row r="332" spans="2:24" ht="247.9" customHeight="1" x14ac:dyDescent="0.2">
      <c r="B332" s="362"/>
      <c r="C332" s="482"/>
      <c r="D332" s="482"/>
      <c r="E332" s="482"/>
      <c r="F332" s="363"/>
      <c r="G332" s="407" t="s">
        <v>755</v>
      </c>
      <c r="H332" s="408"/>
      <c r="I332" s="408"/>
      <c r="J332" s="408"/>
      <c r="K332" s="408"/>
      <c r="L332" s="408"/>
      <c r="M332" s="408"/>
      <c r="N332" s="408"/>
      <c r="O332" s="408"/>
      <c r="P332" s="408"/>
      <c r="Q332" s="408"/>
      <c r="R332" s="409"/>
      <c r="S332" s="497"/>
      <c r="T332" s="497"/>
      <c r="W332" s="504"/>
      <c r="X332" s="504"/>
    </row>
    <row r="333" spans="2:24" ht="235.9" customHeight="1" x14ac:dyDescent="0.2">
      <c r="B333" s="362"/>
      <c r="C333" s="482"/>
      <c r="D333" s="482"/>
      <c r="E333" s="482"/>
      <c r="F333" s="363"/>
      <c r="G333" s="407" t="s">
        <v>758</v>
      </c>
      <c r="H333" s="408"/>
      <c r="I333" s="408"/>
      <c r="J333" s="408"/>
      <c r="K333" s="408"/>
      <c r="L333" s="408"/>
      <c r="M333" s="408"/>
      <c r="N333" s="408"/>
      <c r="O333" s="408"/>
      <c r="P333" s="408"/>
      <c r="Q333" s="408"/>
      <c r="R333" s="409"/>
      <c r="S333" s="497"/>
      <c r="T333" s="497"/>
      <c r="W333" s="504"/>
      <c r="X333" s="504"/>
    </row>
    <row r="334" spans="2:24" ht="116.45" customHeight="1" x14ac:dyDescent="0.2">
      <c r="B334" s="362"/>
      <c r="C334" s="482"/>
      <c r="D334" s="482"/>
      <c r="E334" s="482"/>
      <c r="F334" s="363"/>
      <c r="G334" s="407" t="s">
        <v>653</v>
      </c>
      <c r="H334" s="408"/>
      <c r="I334" s="408"/>
      <c r="J334" s="408"/>
      <c r="K334" s="408"/>
      <c r="L334" s="408"/>
      <c r="M334" s="408"/>
      <c r="N334" s="408"/>
      <c r="O334" s="408"/>
      <c r="P334" s="408"/>
      <c r="Q334" s="408"/>
      <c r="R334" s="409"/>
      <c r="S334" s="497"/>
      <c r="T334" s="497"/>
      <c r="W334" s="504"/>
      <c r="X334" s="504"/>
    </row>
    <row r="335" spans="2:24" ht="375" customHeight="1" thickBot="1" x14ac:dyDescent="0.25">
      <c r="B335" s="362"/>
      <c r="C335" s="482"/>
      <c r="D335" s="482"/>
      <c r="E335" s="482"/>
      <c r="F335" s="363"/>
      <c r="G335" s="493" t="s">
        <v>982</v>
      </c>
      <c r="H335" s="494"/>
      <c r="I335" s="494"/>
      <c r="J335" s="494"/>
      <c r="K335" s="494"/>
      <c r="L335" s="494"/>
      <c r="M335" s="494"/>
      <c r="N335" s="494"/>
      <c r="O335" s="494"/>
      <c r="P335" s="494"/>
      <c r="Q335" s="494"/>
      <c r="R335" s="495"/>
      <c r="S335" s="497"/>
      <c r="T335" s="497"/>
      <c r="W335" s="112"/>
      <c r="X335" s="112"/>
    </row>
    <row r="336" spans="2:24" ht="114.6" customHeight="1" x14ac:dyDescent="0.2">
      <c r="B336" s="491" t="s">
        <v>635</v>
      </c>
      <c r="C336" s="492"/>
      <c r="D336" s="492"/>
      <c r="E336" s="492"/>
      <c r="F336" s="492"/>
      <c r="G336" s="484" t="s">
        <v>810</v>
      </c>
      <c r="H336" s="484"/>
      <c r="I336" s="484"/>
      <c r="J336" s="484"/>
      <c r="K336" s="484"/>
      <c r="L336" s="484"/>
      <c r="M336" s="484"/>
      <c r="N336" s="484"/>
      <c r="O336" s="484"/>
      <c r="P336" s="484"/>
      <c r="Q336" s="484"/>
      <c r="R336" s="484"/>
      <c r="S336" s="496"/>
      <c r="T336" s="497"/>
    </row>
    <row r="337" spans="1:20" ht="165" customHeight="1" x14ac:dyDescent="0.2">
      <c r="B337" s="491" t="s">
        <v>636</v>
      </c>
      <c r="C337" s="492"/>
      <c r="D337" s="492"/>
      <c r="E337" s="492"/>
      <c r="F337" s="492"/>
      <c r="G337" s="483" t="s">
        <v>804</v>
      </c>
      <c r="H337" s="483"/>
      <c r="I337" s="483"/>
      <c r="J337" s="483"/>
      <c r="K337" s="483"/>
      <c r="L337" s="483"/>
      <c r="M337" s="483"/>
      <c r="N337" s="483"/>
      <c r="O337" s="483"/>
      <c r="P337" s="483"/>
      <c r="Q337" s="483"/>
      <c r="R337" s="483"/>
      <c r="S337" s="496"/>
      <c r="T337" s="497"/>
    </row>
    <row r="338" spans="1:20" ht="165" customHeight="1" x14ac:dyDescent="0.2">
      <c r="B338" s="491" t="s">
        <v>648</v>
      </c>
      <c r="C338" s="492"/>
      <c r="D338" s="492"/>
      <c r="E338" s="492"/>
      <c r="F338" s="492"/>
      <c r="G338" s="483" t="s">
        <v>805</v>
      </c>
      <c r="H338" s="483"/>
      <c r="I338" s="483"/>
      <c r="J338" s="483"/>
      <c r="K338" s="483"/>
      <c r="L338" s="483"/>
      <c r="M338" s="483"/>
      <c r="N338" s="483"/>
      <c r="O338" s="483"/>
      <c r="P338" s="483"/>
      <c r="Q338" s="483"/>
      <c r="R338" s="483"/>
      <c r="S338" s="496"/>
      <c r="T338" s="497"/>
    </row>
    <row r="339" spans="1:20" ht="93.6" customHeight="1" x14ac:dyDescent="0.2">
      <c r="B339" s="491" t="s">
        <v>789</v>
      </c>
      <c r="C339" s="492"/>
      <c r="D339" s="492"/>
      <c r="E339" s="492"/>
      <c r="F339" s="492"/>
      <c r="G339" s="483" t="s">
        <v>806</v>
      </c>
      <c r="H339" s="483"/>
      <c r="I339" s="483"/>
      <c r="J339" s="483"/>
      <c r="K339" s="483"/>
      <c r="L339" s="483"/>
      <c r="M339" s="483"/>
      <c r="N339" s="483"/>
      <c r="O339" s="483"/>
      <c r="P339" s="483"/>
      <c r="Q339" s="483"/>
      <c r="R339" s="483"/>
      <c r="S339" s="496"/>
      <c r="T339" s="497"/>
    </row>
    <row r="340" spans="1:20" ht="15" customHeight="1" x14ac:dyDescent="0.2">
      <c r="B340" s="485" t="s">
        <v>116</v>
      </c>
      <c r="C340" s="486"/>
      <c r="D340" s="486"/>
      <c r="E340" s="486"/>
      <c r="F340" s="486"/>
      <c r="G340" s="486"/>
      <c r="H340" s="486"/>
      <c r="I340" s="486"/>
      <c r="J340" s="486"/>
      <c r="K340" s="486"/>
      <c r="L340" s="486"/>
      <c r="M340" s="486"/>
      <c r="N340" s="486"/>
      <c r="O340" s="486"/>
      <c r="P340" s="486"/>
      <c r="Q340" s="486"/>
      <c r="R340" s="486"/>
      <c r="S340" s="486"/>
      <c r="T340" s="487"/>
    </row>
    <row r="341" spans="1:20" ht="15" customHeight="1" x14ac:dyDescent="0.2">
      <c r="B341" s="415" t="s">
        <v>48</v>
      </c>
      <c r="C341" s="416"/>
      <c r="D341" s="416"/>
      <c r="E341" s="416"/>
      <c r="F341" s="417"/>
      <c r="G341" s="488" t="s">
        <v>105</v>
      </c>
      <c r="H341" s="489"/>
      <c r="I341" s="489"/>
      <c r="J341" s="489"/>
      <c r="K341" s="489"/>
      <c r="L341" s="489"/>
      <c r="M341" s="489"/>
      <c r="N341" s="489"/>
      <c r="O341" s="489"/>
      <c r="P341" s="489"/>
      <c r="Q341" s="489"/>
      <c r="R341" s="490"/>
      <c r="S341" s="488" t="s">
        <v>106</v>
      </c>
      <c r="T341" s="490"/>
    </row>
    <row r="342" spans="1:20" ht="96" customHeight="1" x14ac:dyDescent="0.2">
      <c r="A342" s="96"/>
      <c r="B342" s="341" t="s">
        <v>465</v>
      </c>
      <c r="C342" s="341"/>
      <c r="D342" s="341"/>
      <c r="E342" s="341"/>
      <c r="F342" s="341"/>
      <c r="G342" s="472" t="s">
        <v>1102</v>
      </c>
      <c r="H342" s="470"/>
      <c r="I342" s="470"/>
      <c r="J342" s="470"/>
      <c r="K342" s="470"/>
      <c r="L342" s="470"/>
      <c r="M342" s="470"/>
      <c r="N342" s="470"/>
      <c r="O342" s="470"/>
      <c r="P342" s="470"/>
      <c r="Q342" s="470"/>
      <c r="R342" s="470"/>
      <c r="S342" s="253" t="s">
        <v>1110</v>
      </c>
      <c r="T342" s="254"/>
    </row>
    <row r="343" spans="1:20" ht="111.6" customHeight="1" x14ac:dyDescent="0.2">
      <c r="A343" s="96"/>
      <c r="B343" s="341" t="s">
        <v>479</v>
      </c>
      <c r="C343" s="341"/>
      <c r="D343" s="341"/>
      <c r="E343" s="341"/>
      <c r="F343" s="341"/>
      <c r="G343" s="473" t="s">
        <v>1103</v>
      </c>
      <c r="H343" s="462"/>
      <c r="I343" s="462"/>
      <c r="J343" s="462"/>
      <c r="K343" s="462"/>
      <c r="L343" s="462"/>
      <c r="M343" s="462"/>
      <c r="N343" s="462"/>
      <c r="O343" s="462"/>
      <c r="P343" s="462"/>
      <c r="Q343" s="462"/>
      <c r="R343" s="463"/>
      <c r="S343" s="253" t="s">
        <v>1110</v>
      </c>
      <c r="T343" s="254"/>
    </row>
    <row r="344" spans="1:20" ht="132.6" customHeight="1" x14ac:dyDescent="0.2">
      <c r="A344" s="96"/>
      <c r="B344" s="341" t="s">
        <v>480</v>
      </c>
      <c r="C344" s="341"/>
      <c r="D344" s="341"/>
      <c r="E344" s="341"/>
      <c r="F344" s="341"/>
      <c r="G344" s="461" t="s">
        <v>1104</v>
      </c>
      <c r="H344" s="462"/>
      <c r="I344" s="462"/>
      <c r="J344" s="462"/>
      <c r="K344" s="462"/>
      <c r="L344" s="462"/>
      <c r="M344" s="462"/>
      <c r="N344" s="462"/>
      <c r="O344" s="462"/>
      <c r="P344" s="462"/>
      <c r="Q344" s="462"/>
      <c r="R344" s="463"/>
      <c r="S344" s="253" t="s">
        <v>1110</v>
      </c>
      <c r="T344" s="254"/>
    </row>
    <row r="345" spans="1:20" ht="138" customHeight="1" x14ac:dyDescent="0.2">
      <c r="A345" s="96"/>
      <c r="B345" s="341" t="s">
        <v>481</v>
      </c>
      <c r="C345" s="341"/>
      <c r="D345" s="341"/>
      <c r="E345" s="341"/>
      <c r="F345" s="341"/>
      <c r="G345" s="479" t="s">
        <v>1105</v>
      </c>
      <c r="H345" s="480"/>
      <c r="I345" s="480"/>
      <c r="J345" s="480"/>
      <c r="K345" s="480"/>
      <c r="L345" s="480"/>
      <c r="M345" s="480"/>
      <c r="N345" s="480"/>
      <c r="O345" s="480"/>
      <c r="P345" s="480"/>
      <c r="Q345" s="480"/>
      <c r="R345" s="481"/>
      <c r="S345" s="253" t="s">
        <v>1110</v>
      </c>
      <c r="T345" s="254"/>
    </row>
    <row r="346" spans="1:20" ht="136.9" customHeight="1" x14ac:dyDescent="0.2">
      <c r="A346" s="96"/>
      <c r="B346" s="341" t="s">
        <v>505</v>
      </c>
      <c r="C346" s="341"/>
      <c r="D346" s="341"/>
      <c r="E346" s="341"/>
      <c r="F346" s="341"/>
      <c r="G346" s="461" t="s">
        <v>1106</v>
      </c>
      <c r="H346" s="462"/>
      <c r="I346" s="462"/>
      <c r="J346" s="462"/>
      <c r="K346" s="462"/>
      <c r="L346" s="462"/>
      <c r="M346" s="462"/>
      <c r="N346" s="462"/>
      <c r="O346" s="462"/>
      <c r="P346" s="462"/>
      <c r="Q346" s="462"/>
      <c r="R346" s="463"/>
      <c r="S346" s="253" t="s">
        <v>1110</v>
      </c>
      <c r="T346" s="254"/>
    </row>
    <row r="347" spans="1:20" ht="110.45" customHeight="1" x14ac:dyDescent="0.2">
      <c r="A347" s="96"/>
      <c r="B347" s="341" t="s">
        <v>771</v>
      </c>
      <c r="C347" s="341"/>
      <c r="D347" s="341"/>
      <c r="E347" s="341"/>
      <c r="F347" s="341"/>
      <c r="G347" s="470" t="s">
        <v>1109</v>
      </c>
      <c r="H347" s="471"/>
      <c r="I347" s="471"/>
      <c r="J347" s="471"/>
      <c r="K347" s="471"/>
      <c r="L347" s="471"/>
      <c r="M347" s="471"/>
      <c r="N347" s="471"/>
      <c r="O347" s="471"/>
      <c r="P347" s="471"/>
      <c r="Q347" s="471"/>
      <c r="R347" s="471"/>
      <c r="S347" s="253" t="s">
        <v>1110</v>
      </c>
      <c r="T347" s="254"/>
    </row>
    <row r="348" spans="1:20" ht="94.15" customHeight="1" x14ac:dyDescent="0.2">
      <c r="A348" s="96"/>
      <c r="B348" s="341" t="s">
        <v>770</v>
      </c>
      <c r="C348" s="341"/>
      <c r="D348" s="341"/>
      <c r="E348" s="341"/>
      <c r="F348" s="341"/>
      <c r="G348" s="472" t="s">
        <v>1108</v>
      </c>
      <c r="H348" s="471"/>
      <c r="I348" s="471"/>
      <c r="J348" s="471"/>
      <c r="K348" s="471"/>
      <c r="L348" s="471"/>
      <c r="M348" s="471"/>
      <c r="N348" s="471"/>
      <c r="O348" s="471"/>
      <c r="P348" s="471"/>
      <c r="Q348" s="471"/>
      <c r="R348" s="471"/>
      <c r="S348" s="253" t="s">
        <v>1110</v>
      </c>
      <c r="T348" s="254"/>
    </row>
    <row r="349" spans="1:20" ht="262.89999999999998" customHeight="1" x14ac:dyDescent="0.2">
      <c r="B349" s="360" t="s">
        <v>482</v>
      </c>
      <c r="C349" s="399"/>
      <c r="D349" s="399"/>
      <c r="E349" s="399"/>
      <c r="F349" s="399"/>
      <c r="G349" s="467" t="s">
        <v>1107</v>
      </c>
      <c r="H349" s="468"/>
      <c r="I349" s="468"/>
      <c r="J349" s="468"/>
      <c r="K349" s="468"/>
      <c r="L349" s="468"/>
      <c r="M349" s="468"/>
      <c r="N349" s="468"/>
      <c r="O349" s="468"/>
      <c r="P349" s="468"/>
      <c r="Q349" s="468"/>
      <c r="R349" s="469"/>
      <c r="S349" s="343"/>
      <c r="T349" s="345"/>
    </row>
    <row r="350" spans="1:20" ht="14.1" customHeight="1" x14ac:dyDescent="0.2">
      <c r="B350" s="122"/>
      <c r="C350" s="92"/>
      <c r="D350" s="92"/>
      <c r="E350" s="92"/>
      <c r="F350" s="92"/>
      <c r="G350" s="119"/>
      <c r="H350" s="90"/>
      <c r="I350" s="90"/>
      <c r="J350" s="90"/>
      <c r="K350" s="90"/>
      <c r="L350" s="90"/>
      <c r="M350" s="90"/>
      <c r="N350" s="90"/>
      <c r="O350" s="90"/>
      <c r="P350" s="90"/>
      <c r="Q350" s="90"/>
      <c r="R350" s="90"/>
      <c r="S350" s="92"/>
      <c r="T350" s="123"/>
    </row>
    <row r="351" spans="1:20" ht="15" customHeight="1" x14ac:dyDescent="0.2">
      <c r="B351" s="452" t="s">
        <v>107</v>
      </c>
      <c r="C351" s="453"/>
      <c r="D351" s="453"/>
      <c r="E351" s="453"/>
      <c r="F351" s="453"/>
      <c r="G351" s="453"/>
      <c r="H351" s="453"/>
      <c r="I351" s="453"/>
      <c r="J351" s="453"/>
      <c r="K351" s="453"/>
      <c r="L351" s="453"/>
      <c r="M351" s="453"/>
      <c r="N351" s="453"/>
      <c r="O351" s="453"/>
      <c r="P351" s="453"/>
      <c r="Q351" s="453"/>
      <c r="R351" s="453"/>
      <c r="S351" s="453"/>
      <c r="T351" s="454"/>
    </row>
    <row r="352" spans="1:20" ht="293.45" customHeight="1" x14ac:dyDescent="0.2">
      <c r="B352" s="455" t="s">
        <v>1077</v>
      </c>
      <c r="C352" s="456"/>
      <c r="D352" s="456"/>
      <c r="E352" s="456"/>
      <c r="F352" s="456"/>
      <c r="G352" s="456"/>
      <c r="H352" s="456"/>
      <c r="I352" s="456"/>
      <c r="J352" s="456"/>
      <c r="K352" s="456"/>
      <c r="L352" s="456"/>
      <c r="M352" s="456"/>
      <c r="N352" s="456"/>
      <c r="O352" s="456"/>
      <c r="P352" s="456"/>
      <c r="Q352" s="456"/>
      <c r="R352" s="456"/>
      <c r="S352" s="456"/>
      <c r="T352" s="457"/>
    </row>
    <row r="353" spans="2:20" ht="14.25" customHeight="1" x14ac:dyDescent="0.2">
      <c r="B353" s="458"/>
      <c r="C353" s="458"/>
      <c r="D353" s="458"/>
      <c r="E353" s="458"/>
      <c r="F353" s="458"/>
      <c r="G353" s="458"/>
      <c r="H353" s="458"/>
      <c r="I353" s="458"/>
      <c r="J353" s="458"/>
      <c r="K353" s="458"/>
      <c r="L353" s="458"/>
      <c r="M353" s="458"/>
      <c r="N353" s="458"/>
      <c r="O353" s="458"/>
      <c r="P353" s="458"/>
      <c r="Q353" s="459"/>
      <c r="R353" s="460"/>
      <c r="S353" s="458"/>
      <c r="T353" s="459"/>
    </row>
    <row r="354" spans="2:20" ht="15" customHeight="1" x14ac:dyDescent="0.2">
      <c r="B354" s="464" t="s">
        <v>108</v>
      </c>
      <c r="C354" s="465"/>
      <c r="D354" s="465"/>
      <c r="E354" s="465"/>
      <c r="F354" s="466"/>
      <c r="G354" s="464" t="s">
        <v>109</v>
      </c>
      <c r="H354" s="465"/>
      <c r="I354" s="465"/>
      <c r="J354" s="465"/>
      <c r="K354" s="465"/>
      <c r="L354" s="465"/>
      <c r="M354" s="465"/>
      <c r="N354" s="465"/>
      <c r="O354" s="465"/>
      <c r="P354" s="466"/>
      <c r="Q354" s="464" t="s">
        <v>110</v>
      </c>
      <c r="R354" s="465"/>
      <c r="S354" s="465"/>
      <c r="T354" s="466"/>
    </row>
    <row r="355" spans="2:20" ht="114.75" customHeight="1" x14ac:dyDescent="0.2">
      <c r="B355" s="446" t="s">
        <v>692</v>
      </c>
      <c r="C355" s="447"/>
      <c r="D355" s="447"/>
      <c r="E355" s="447"/>
      <c r="F355" s="448"/>
      <c r="G355" s="449" t="s">
        <v>455</v>
      </c>
      <c r="H355" s="450"/>
      <c r="I355" s="450"/>
      <c r="J355" s="450"/>
      <c r="K355" s="450"/>
      <c r="L355" s="450"/>
      <c r="M355" s="450"/>
      <c r="N355" s="450"/>
      <c r="O355" s="450"/>
      <c r="P355" s="451"/>
      <c r="Q355" s="449" t="s">
        <v>120</v>
      </c>
      <c r="R355" s="450"/>
      <c r="S355" s="450"/>
      <c r="T355" s="451"/>
    </row>
    <row r="356" spans="2:20" ht="13.9" customHeight="1" x14ac:dyDescent="0.2">
      <c r="G356" s="88"/>
      <c r="H356" s="88"/>
      <c r="I356" s="88"/>
      <c r="J356" s="88"/>
      <c r="K356" s="88"/>
      <c r="L356" s="88"/>
      <c r="M356" s="88"/>
      <c r="N356" s="88"/>
      <c r="O356" s="88"/>
      <c r="P356" s="88"/>
      <c r="Q356" s="89"/>
      <c r="R356" s="89"/>
    </row>
  </sheetData>
  <mergeCells count="920">
    <mergeCell ref="B45:H45"/>
    <mergeCell ref="I45:J45"/>
    <mergeCell ref="K45:L45"/>
    <mergeCell ref="M45:R45"/>
    <mergeCell ref="B46:H46"/>
    <mergeCell ref="I46:J46"/>
    <mergeCell ref="K46:L46"/>
    <mergeCell ref="M46:R46"/>
    <mergeCell ref="B42:H42"/>
    <mergeCell ref="I42:J42"/>
    <mergeCell ref="K42:L42"/>
    <mergeCell ref="M42:R42"/>
    <mergeCell ref="B43:H43"/>
    <mergeCell ref="I43:J43"/>
    <mergeCell ref="K43:L43"/>
    <mergeCell ref="M43:R43"/>
    <mergeCell ref="B44:H44"/>
    <mergeCell ref="I44:J44"/>
    <mergeCell ref="K44:L44"/>
    <mergeCell ref="M44:R44"/>
    <mergeCell ref="B39:H39"/>
    <mergeCell ref="I39:J39"/>
    <mergeCell ref="K39:L39"/>
    <mergeCell ref="M39:R39"/>
    <mergeCell ref="B40:H40"/>
    <mergeCell ref="I40:J40"/>
    <mergeCell ref="K40:L40"/>
    <mergeCell ref="M40:R40"/>
    <mergeCell ref="B41:H41"/>
    <mergeCell ref="I41:J41"/>
    <mergeCell ref="K41:L41"/>
    <mergeCell ref="M41:R41"/>
    <mergeCell ref="B191:C191"/>
    <mergeCell ref="D191:E191"/>
    <mergeCell ref="F191:I191"/>
    <mergeCell ref="J191:T191"/>
    <mergeCell ref="C218:D218"/>
    <mergeCell ref="E218:F218"/>
    <mergeCell ref="G218:J218"/>
    <mergeCell ref="K218:T218"/>
    <mergeCell ref="J193:T193"/>
    <mergeCell ref="K215:T215"/>
    <mergeCell ref="K213:T213"/>
    <mergeCell ref="E206:F206"/>
    <mergeCell ref="C213:D213"/>
    <mergeCell ref="C215:D215"/>
    <mergeCell ref="G216:J216"/>
    <mergeCell ref="F198:G198"/>
    <mergeCell ref="J198:L198"/>
    <mergeCell ref="H201:I201"/>
    <mergeCell ref="K212:T212"/>
    <mergeCell ref="E212:F212"/>
    <mergeCell ref="C212:D212"/>
    <mergeCell ref="E201:F201"/>
    <mergeCell ref="K201:L201"/>
    <mergeCell ref="H198:I198"/>
    <mergeCell ref="D190:E190"/>
    <mergeCell ref="L148:T159"/>
    <mergeCell ref="D176:E176"/>
    <mergeCell ref="B169:K169"/>
    <mergeCell ref="B162:K162"/>
    <mergeCell ref="D188:E188"/>
    <mergeCell ref="F188:I188"/>
    <mergeCell ref="D174:E174"/>
    <mergeCell ref="F174:I174"/>
    <mergeCell ref="J174:T174"/>
    <mergeCell ref="B153:D153"/>
    <mergeCell ref="B154:D154"/>
    <mergeCell ref="E154:F154"/>
    <mergeCell ref="E153:F153"/>
    <mergeCell ref="J173:T173"/>
    <mergeCell ref="B157:D157"/>
    <mergeCell ref="B172:C172"/>
    <mergeCell ref="D177:E177"/>
    <mergeCell ref="J177:T177"/>
    <mergeCell ref="D178:E178"/>
    <mergeCell ref="D172:E172"/>
    <mergeCell ref="J175:T175"/>
    <mergeCell ref="G166:H166"/>
    <mergeCell ref="G164:H164"/>
    <mergeCell ref="I164:K164"/>
    <mergeCell ref="B161:T161"/>
    <mergeCell ref="L162:T169"/>
    <mergeCell ref="B163:D163"/>
    <mergeCell ref="E163:F163"/>
    <mergeCell ref="B168:K168"/>
    <mergeCell ref="G167:K167"/>
    <mergeCell ref="B167:C167"/>
    <mergeCell ref="G163:H163"/>
    <mergeCell ref="B173:C173"/>
    <mergeCell ref="F173:I173"/>
    <mergeCell ref="D128:J128"/>
    <mergeCell ref="K128:R128"/>
    <mergeCell ref="F181:I181"/>
    <mergeCell ref="J181:T181"/>
    <mergeCell ref="B182:C182"/>
    <mergeCell ref="D182:E182"/>
    <mergeCell ref="F182:I182"/>
    <mergeCell ref="J182:T182"/>
    <mergeCell ref="B183:C183"/>
    <mergeCell ref="D183:E183"/>
    <mergeCell ref="F183:I183"/>
    <mergeCell ref="J183:T183"/>
    <mergeCell ref="D181:E181"/>
    <mergeCell ref="J176:T176"/>
    <mergeCell ref="D175:E175"/>
    <mergeCell ref="E151:F151"/>
    <mergeCell ref="B151:D151"/>
    <mergeCell ref="D167:E167"/>
    <mergeCell ref="B165:K165"/>
    <mergeCell ref="B166:C166"/>
    <mergeCell ref="D166:E166"/>
    <mergeCell ref="B178:C178"/>
    <mergeCell ref="B175:C175"/>
    <mergeCell ref="J166:K166"/>
    <mergeCell ref="S145:T145"/>
    <mergeCell ref="S142:T142"/>
    <mergeCell ref="I64:R64"/>
    <mergeCell ref="S64:T64"/>
    <mergeCell ref="B152:D152"/>
    <mergeCell ref="B170:E170"/>
    <mergeCell ref="E68:H68"/>
    <mergeCell ref="I68:R68"/>
    <mergeCell ref="S68:T68"/>
    <mergeCell ref="E96:I96"/>
    <mergeCell ref="J96:R96"/>
    <mergeCell ref="S96:T96"/>
    <mergeCell ref="E91:I91"/>
    <mergeCell ref="J91:R91"/>
    <mergeCell ref="C89:D96"/>
    <mergeCell ref="C88:D88"/>
    <mergeCell ref="B83:B85"/>
    <mergeCell ref="C83:D85"/>
    <mergeCell ref="B160:T160"/>
    <mergeCell ref="B156:D156"/>
    <mergeCell ref="B131:C131"/>
    <mergeCell ref="D131:J131"/>
    <mergeCell ref="K131:R131"/>
    <mergeCell ref="S131:T131"/>
    <mergeCell ref="B136:T136"/>
    <mergeCell ref="B137:T137"/>
    <mergeCell ref="B138:T138"/>
    <mergeCell ref="B139:T139"/>
    <mergeCell ref="B142:C142"/>
    <mergeCell ref="D142:J142"/>
    <mergeCell ref="D143:J143"/>
    <mergeCell ref="B140:C140"/>
    <mergeCell ref="D140:J140"/>
    <mergeCell ref="K142:R142"/>
    <mergeCell ref="K140:R140"/>
    <mergeCell ref="S140:T140"/>
    <mergeCell ref="B35:E36"/>
    <mergeCell ref="E81:H81"/>
    <mergeCell ref="I71:R72"/>
    <mergeCell ref="E90:I90"/>
    <mergeCell ref="E89:I89"/>
    <mergeCell ref="S119:T119"/>
    <mergeCell ref="B127:T127"/>
    <mergeCell ref="S120:T120"/>
    <mergeCell ref="B155:D155"/>
    <mergeCell ref="R35:T36"/>
    <mergeCell ref="O35:Q36"/>
    <mergeCell ref="J35:N36"/>
    <mergeCell ref="I47:J47"/>
    <mergeCell ref="K47:L47"/>
    <mergeCell ref="M47:R47"/>
    <mergeCell ref="S38:T38"/>
    <mergeCell ref="B47:H47"/>
    <mergeCell ref="S84:T85"/>
    <mergeCell ref="I81:R81"/>
    <mergeCell ref="S81:T81"/>
    <mergeCell ref="E78:H78"/>
    <mergeCell ref="B86:T86"/>
    <mergeCell ref="B87:T87"/>
    <mergeCell ref="S80:T80"/>
    <mergeCell ref="B119:E119"/>
    <mergeCell ref="S67:T67"/>
    <mergeCell ref="B158:D158"/>
    <mergeCell ref="E158:F158"/>
    <mergeCell ref="S108:T108"/>
    <mergeCell ref="B109:T109"/>
    <mergeCell ref="S90:T90"/>
    <mergeCell ref="S98:T98"/>
    <mergeCell ref="E95:I95"/>
    <mergeCell ref="J95:R95"/>
    <mergeCell ref="E94:I94"/>
    <mergeCell ref="J94:R94"/>
    <mergeCell ref="S94:T94"/>
    <mergeCell ref="J92:R92"/>
    <mergeCell ref="S92:T92"/>
    <mergeCell ref="E93:I93"/>
    <mergeCell ref="J93:R93"/>
    <mergeCell ref="S93:T93"/>
    <mergeCell ref="B150:D150"/>
    <mergeCell ref="E150:F150"/>
    <mergeCell ref="B149:K149"/>
    <mergeCell ref="E155:F157"/>
    <mergeCell ref="E152:F152"/>
    <mergeCell ref="B135:T135"/>
    <mergeCell ref="I163:K163"/>
    <mergeCell ref="S77:T77"/>
    <mergeCell ref="S78:T78"/>
    <mergeCell ref="E79:H79"/>
    <mergeCell ref="S89:T89"/>
    <mergeCell ref="E88:I88"/>
    <mergeCell ref="J88:R88"/>
    <mergeCell ref="S88:T88"/>
    <mergeCell ref="E83:H83"/>
    <mergeCell ref="I83:R83"/>
    <mergeCell ref="S83:T83"/>
    <mergeCell ref="E84:H84"/>
    <mergeCell ref="I84:R84"/>
    <mergeCell ref="E82:H82"/>
    <mergeCell ref="I82:R82"/>
    <mergeCell ref="S82:T82"/>
    <mergeCell ref="E80:H80"/>
    <mergeCell ref="E98:I98"/>
    <mergeCell ref="J98:R98"/>
    <mergeCell ref="E99:I99"/>
    <mergeCell ref="J99:R99"/>
    <mergeCell ref="S99:T99"/>
    <mergeCell ref="E97:I97"/>
    <mergeCell ref="J97:R97"/>
    <mergeCell ref="B164:D164"/>
    <mergeCell ref="E164:F164"/>
    <mergeCell ref="B9:T9"/>
    <mergeCell ref="F10:I11"/>
    <mergeCell ref="J10:N11"/>
    <mergeCell ref="O10:Q11"/>
    <mergeCell ref="R10:T11"/>
    <mergeCell ref="B12:E13"/>
    <mergeCell ref="F12:I13"/>
    <mergeCell ref="J12:N12"/>
    <mergeCell ref="O12:Q13"/>
    <mergeCell ref="R12:T13"/>
    <mergeCell ref="J13:N13"/>
    <mergeCell ref="B10:E11"/>
    <mergeCell ref="B58:B70"/>
    <mergeCell ref="C58:D70"/>
    <mergeCell ref="E65:H65"/>
    <mergeCell ref="I65:R65"/>
    <mergeCell ref="S65:T65"/>
    <mergeCell ref="J16:N18"/>
    <mergeCell ref="F16:I18"/>
    <mergeCell ref="B16:E18"/>
    <mergeCell ref="B29:E29"/>
    <mergeCell ref="O29:Q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O33:Q34"/>
    <mergeCell ref="J33:N34"/>
    <mergeCell ref="F33:I34"/>
    <mergeCell ref="F30:I30"/>
    <mergeCell ref="J30:N30"/>
    <mergeCell ref="O30:Q30"/>
    <mergeCell ref="R30:T30"/>
    <mergeCell ref="F29:I29"/>
    <mergeCell ref="B33:E34"/>
    <mergeCell ref="C57:D57"/>
    <mergeCell ref="E58:H60"/>
    <mergeCell ref="I58:R60"/>
    <mergeCell ref="S58:T60"/>
    <mergeCell ref="E57:H57"/>
    <mergeCell ref="I57:R57"/>
    <mergeCell ref="S57:T57"/>
    <mergeCell ref="J29:N29"/>
    <mergeCell ref="O28:Q28"/>
    <mergeCell ref="R29:T29"/>
    <mergeCell ref="F31:I32"/>
    <mergeCell ref="B30:E30"/>
    <mergeCell ref="R31:T32"/>
    <mergeCell ref="O31:Q32"/>
    <mergeCell ref="J31:N32"/>
    <mergeCell ref="F35:I36"/>
    <mergeCell ref="B37:T37"/>
    <mergeCell ref="B38:H38"/>
    <mergeCell ref="I38:J38"/>
    <mergeCell ref="K38:L38"/>
    <mergeCell ref="M38:R38"/>
    <mergeCell ref="R28:T28"/>
    <mergeCell ref="B31:E32"/>
    <mergeCell ref="R33:T34"/>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B19:E22"/>
    <mergeCell ref="F19:I22"/>
    <mergeCell ref="B23:E27"/>
    <mergeCell ref="I61:R61"/>
    <mergeCell ref="E70:H70"/>
    <mergeCell ref="S69:T69"/>
    <mergeCell ref="E66:H66"/>
    <mergeCell ref="I63:R63"/>
    <mergeCell ref="S63:T63"/>
    <mergeCell ref="S61:T61"/>
    <mergeCell ref="I78:R78"/>
    <mergeCell ref="I66:R66"/>
    <mergeCell ref="S66:T66"/>
    <mergeCell ref="E67:H67"/>
    <mergeCell ref="I70:R70"/>
    <mergeCell ref="S70:T70"/>
    <mergeCell ref="E64:H64"/>
    <mergeCell ref="E69:H69"/>
    <mergeCell ref="I69:R69"/>
    <mergeCell ref="I67:R67"/>
    <mergeCell ref="E71:H72"/>
    <mergeCell ref="S62:T62"/>
    <mergeCell ref="B53:T53"/>
    <mergeCell ref="B55:T55"/>
    <mergeCell ref="B56:T56"/>
    <mergeCell ref="B71:B82"/>
    <mergeCell ref="C71:D82"/>
    <mergeCell ref="S71:T71"/>
    <mergeCell ref="E73:H73"/>
    <mergeCell ref="I73:R73"/>
    <mergeCell ref="E76:H76"/>
    <mergeCell ref="I76:R76"/>
    <mergeCell ref="S76:T76"/>
    <mergeCell ref="E77:H77"/>
    <mergeCell ref="S73:T73"/>
    <mergeCell ref="E74:H74"/>
    <mergeCell ref="I74:R74"/>
    <mergeCell ref="S74:T74"/>
    <mergeCell ref="E63:H63"/>
    <mergeCell ref="E75:H75"/>
    <mergeCell ref="I75:R75"/>
    <mergeCell ref="S75:T75"/>
    <mergeCell ref="I79:R79"/>
    <mergeCell ref="S79:T79"/>
    <mergeCell ref="I80:R80"/>
    <mergeCell ref="E61:H61"/>
    <mergeCell ref="S95:T95"/>
    <mergeCell ref="S91:T91"/>
    <mergeCell ref="E92:I92"/>
    <mergeCell ref="S97:T97"/>
    <mergeCell ref="D110:J110"/>
    <mergeCell ref="K110:R110"/>
    <mergeCell ref="S110:T110"/>
    <mergeCell ref="B97:B99"/>
    <mergeCell ref="S124:T124"/>
    <mergeCell ref="S123:T123"/>
    <mergeCell ref="S101:T101"/>
    <mergeCell ref="E108:I108"/>
    <mergeCell ref="J108:R108"/>
    <mergeCell ref="E105:I105"/>
    <mergeCell ref="J105:R105"/>
    <mergeCell ref="S100:T100"/>
    <mergeCell ref="E104:I104"/>
    <mergeCell ref="J104:R104"/>
    <mergeCell ref="S104:T104"/>
    <mergeCell ref="J101:R101"/>
    <mergeCell ref="S102:T102"/>
    <mergeCell ref="S103:T103"/>
    <mergeCell ref="S105:T105"/>
    <mergeCell ref="S107:T107"/>
    <mergeCell ref="S106:T106"/>
    <mergeCell ref="S111:T111"/>
    <mergeCell ref="B114:C114"/>
    <mergeCell ref="C97:D99"/>
    <mergeCell ref="F170:I171"/>
    <mergeCell ref="F172:I172"/>
    <mergeCell ref="J170:T171"/>
    <mergeCell ref="B171:C171"/>
    <mergeCell ref="D171:E171"/>
    <mergeCell ref="S144:T144"/>
    <mergeCell ref="S113:T113"/>
    <mergeCell ref="S114:T114"/>
    <mergeCell ref="S115:T115"/>
    <mergeCell ref="S112:T112"/>
    <mergeCell ref="S121:T121"/>
    <mergeCell ref="G119:R119"/>
    <mergeCell ref="D117:J117"/>
    <mergeCell ref="K117:R117"/>
    <mergeCell ref="S117:T117"/>
    <mergeCell ref="D112:J112"/>
    <mergeCell ref="K112:R112"/>
    <mergeCell ref="D113:J113"/>
    <mergeCell ref="K113:R113"/>
    <mergeCell ref="D114:J114"/>
    <mergeCell ref="J178:T178"/>
    <mergeCell ref="B174:C174"/>
    <mergeCell ref="K141:R141"/>
    <mergeCell ref="B141:C141"/>
    <mergeCell ref="D141:J141"/>
    <mergeCell ref="S141:T141"/>
    <mergeCell ref="J172:T172"/>
    <mergeCell ref="F178:I178"/>
    <mergeCell ref="B176:C176"/>
    <mergeCell ref="F177:I177"/>
    <mergeCell ref="F175:I175"/>
    <mergeCell ref="K155:K157"/>
    <mergeCell ref="F176:I176"/>
    <mergeCell ref="B146:T146"/>
    <mergeCell ref="B147:T147"/>
    <mergeCell ref="K143:R143"/>
    <mergeCell ref="S143:T143"/>
    <mergeCell ref="B143:C143"/>
    <mergeCell ref="K145:R145"/>
    <mergeCell ref="B145:C145"/>
    <mergeCell ref="D145:J145"/>
    <mergeCell ref="B144:C144"/>
    <mergeCell ref="D144:J144"/>
    <mergeCell ref="K144:R144"/>
    <mergeCell ref="V285:W285"/>
    <mergeCell ref="B283:T283"/>
    <mergeCell ref="B284:F284"/>
    <mergeCell ref="G284:R284"/>
    <mergeCell ref="S284:T284"/>
    <mergeCell ref="B270:B281"/>
    <mergeCell ref="M272:T273"/>
    <mergeCell ref="C274:F274"/>
    <mergeCell ref="G276:J276"/>
    <mergeCell ref="K276:T276"/>
    <mergeCell ref="C275:D275"/>
    <mergeCell ref="E275:F275"/>
    <mergeCell ref="G277:J277"/>
    <mergeCell ref="F273:G273"/>
    <mergeCell ref="H273:I273"/>
    <mergeCell ref="J273:L273"/>
    <mergeCell ref="C270:T270"/>
    <mergeCell ref="G274:J275"/>
    <mergeCell ref="K277:T277"/>
    <mergeCell ref="F272:G272"/>
    <mergeCell ref="H272:I272"/>
    <mergeCell ref="J272:L272"/>
    <mergeCell ref="B282:T282"/>
    <mergeCell ref="K279:T279"/>
    <mergeCell ref="B251:T251"/>
    <mergeCell ref="B252:T252"/>
    <mergeCell ref="E278:F278"/>
    <mergeCell ref="C273:E273"/>
    <mergeCell ref="M271:T271"/>
    <mergeCell ref="C267:D267"/>
    <mergeCell ref="E267:F267"/>
    <mergeCell ref="G267:J267"/>
    <mergeCell ref="K267:T267"/>
    <mergeCell ref="C268:D268"/>
    <mergeCell ref="C262:G262"/>
    <mergeCell ref="C272:E272"/>
    <mergeCell ref="F255:G255"/>
    <mergeCell ref="C254:L254"/>
    <mergeCell ref="H259:L259"/>
    <mergeCell ref="H256:I256"/>
    <mergeCell ref="G281:J281"/>
    <mergeCell ref="C278:D278"/>
    <mergeCell ref="E265:F265"/>
    <mergeCell ref="B250:C250"/>
    <mergeCell ref="G244:H244"/>
    <mergeCell ref="I245:J245"/>
    <mergeCell ref="M263:T263"/>
    <mergeCell ref="B247:C247"/>
    <mergeCell ref="F246:I247"/>
    <mergeCell ref="J255:L255"/>
    <mergeCell ref="J263:K263"/>
    <mergeCell ref="G245:H245"/>
    <mergeCell ref="F256:G256"/>
    <mergeCell ref="J256:L256"/>
    <mergeCell ref="J246:T247"/>
    <mergeCell ref="B246:E246"/>
    <mergeCell ref="F248:I248"/>
    <mergeCell ref="L245:T245"/>
    <mergeCell ref="J248:T248"/>
    <mergeCell ref="B244:F244"/>
    <mergeCell ref="I244:J244"/>
    <mergeCell ref="L244:T244"/>
    <mergeCell ref="F257:G257"/>
    <mergeCell ref="C257:E257"/>
    <mergeCell ref="B339:F339"/>
    <mergeCell ref="G339:R339"/>
    <mergeCell ref="B338:F338"/>
    <mergeCell ref="S286:T286"/>
    <mergeCell ref="G287:R287"/>
    <mergeCell ref="E280:F280"/>
    <mergeCell ref="G280:J280"/>
    <mergeCell ref="K280:T280"/>
    <mergeCell ref="G268:J268"/>
    <mergeCell ref="K268:T268"/>
    <mergeCell ref="B253:B268"/>
    <mergeCell ref="E268:F268"/>
    <mergeCell ref="M255:T261"/>
    <mergeCell ref="C255:E255"/>
    <mergeCell ref="C259:D259"/>
    <mergeCell ref="K274:T275"/>
    <mergeCell ref="C279:D279"/>
    <mergeCell ref="E279:F279"/>
    <mergeCell ref="G279:J279"/>
    <mergeCell ref="M254:T254"/>
    <mergeCell ref="C263:G263"/>
    <mergeCell ref="G278:J278"/>
    <mergeCell ref="K278:T278"/>
    <mergeCell ref="C276:D276"/>
    <mergeCell ref="W295:X334"/>
    <mergeCell ref="G296:R296"/>
    <mergeCell ref="G297:R297"/>
    <mergeCell ref="G298:R298"/>
    <mergeCell ref="G299:R299"/>
    <mergeCell ref="G300:R300"/>
    <mergeCell ref="G301:R301"/>
    <mergeCell ref="G304:R304"/>
    <mergeCell ref="G332:R332"/>
    <mergeCell ref="G329:R329"/>
    <mergeCell ref="G330:R330"/>
    <mergeCell ref="G331:R331"/>
    <mergeCell ref="G334:R334"/>
    <mergeCell ref="G327:R327"/>
    <mergeCell ref="G326:R326"/>
    <mergeCell ref="G325:R325"/>
    <mergeCell ref="G328:R328"/>
    <mergeCell ref="G302:R302"/>
    <mergeCell ref="G303:R303"/>
    <mergeCell ref="G295:R295"/>
    <mergeCell ref="G319:R319"/>
    <mergeCell ref="G324:R324"/>
    <mergeCell ref="S295:T335"/>
    <mergeCell ref="G318:R318"/>
    <mergeCell ref="B344:F344"/>
    <mergeCell ref="G344:R344"/>
    <mergeCell ref="S344:T344"/>
    <mergeCell ref="B345:F345"/>
    <mergeCell ref="G345:R345"/>
    <mergeCell ref="S345:T345"/>
    <mergeCell ref="B295:F335"/>
    <mergeCell ref="G322:R322"/>
    <mergeCell ref="G333:R333"/>
    <mergeCell ref="G338:R338"/>
    <mergeCell ref="G317:R317"/>
    <mergeCell ref="G336:R336"/>
    <mergeCell ref="B340:T340"/>
    <mergeCell ref="B341:F341"/>
    <mergeCell ref="G341:R341"/>
    <mergeCell ref="S341:T341"/>
    <mergeCell ref="G337:R337"/>
    <mergeCell ref="B337:F337"/>
    <mergeCell ref="B336:F336"/>
    <mergeCell ref="G335:R335"/>
    <mergeCell ref="S336:T339"/>
    <mergeCell ref="G306:R307"/>
    <mergeCell ref="G310:R310"/>
    <mergeCell ref="G311:R312"/>
    <mergeCell ref="B342:F342"/>
    <mergeCell ref="G342:R342"/>
    <mergeCell ref="S342:T342"/>
    <mergeCell ref="B343:F343"/>
    <mergeCell ref="G343:R343"/>
    <mergeCell ref="S343:T343"/>
    <mergeCell ref="D248:E248"/>
    <mergeCell ref="L237:T243"/>
    <mergeCell ref="H223:I223"/>
    <mergeCell ref="C229:E229"/>
    <mergeCell ref="K225:L225"/>
    <mergeCell ref="E226:F226"/>
    <mergeCell ref="G323:R323"/>
    <mergeCell ref="G316:R316"/>
    <mergeCell ref="S290:T290"/>
    <mergeCell ref="B294:F294"/>
    <mergeCell ref="G294:R294"/>
    <mergeCell ref="S294:T294"/>
    <mergeCell ref="M231:T232"/>
    <mergeCell ref="C253:T253"/>
    <mergeCell ref="G238:H238"/>
    <mergeCell ref="I238:K238"/>
    <mergeCell ref="D240:E240"/>
    <mergeCell ref="B241:C241"/>
    <mergeCell ref="B355:F355"/>
    <mergeCell ref="G355:P355"/>
    <mergeCell ref="Q355:T355"/>
    <mergeCell ref="B351:T351"/>
    <mergeCell ref="B352:T352"/>
    <mergeCell ref="B353:Q353"/>
    <mergeCell ref="R353:T353"/>
    <mergeCell ref="B346:F346"/>
    <mergeCell ref="G346:R346"/>
    <mergeCell ref="S346:T346"/>
    <mergeCell ref="B354:F354"/>
    <mergeCell ref="G354:P354"/>
    <mergeCell ref="Q354:T354"/>
    <mergeCell ref="B348:F348"/>
    <mergeCell ref="B349:F349"/>
    <mergeCell ref="G349:R349"/>
    <mergeCell ref="S349:T349"/>
    <mergeCell ref="B347:F347"/>
    <mergeCell ref="G347:R347"/>
    <mergeCell ref="S347:T347"/>
    <mergeCell ref="G348:R348"/>
    <mergeCell ref="S348:T348"/>
    <mergeCell ref="B177:C177"/>
    <mergeCell ref="J190:T190"/>
    <mergeCell ref="F192:I192"/>
    <mergeCell ref="F190:I190"/>
    <mergeCell ref="D193:E193"/>
    <mergeCell ref="J188:T188"/>
    <mergeCell ref="D192:E192"/>
    <mergeCell ref="B192:C192"/>
    <mergeCell ref="F193:I193"/>
    <mergeCell ref="B189:C189"/>
    <mergeCell ref="D189:E189"/>
    <mergeCell ref="B187:C187"/>
    <mergeCell ref="B179:C179"/>
    <mergeCell ref="D179:E179"/>
    <mergeCell ref="F179:I179"/>
    <mergeCell ref="J179:T179"/>
    <mergeCell ref="B180:C180"/>
    <mergeCell ref="D180:E180"/>
    <mergeCell ref="F180:I180"/>
    <mergeCell ref="J180:T180"/>
    <mergeCell ref="B181:C181"/>
    <mergeCell ref="B188:C188"/>
    <mergeCell ref="J189:T189"/>
    <mergeCell ref="D187:E187"/>
    <mergeCell ref="C222:E222"/>
    <mergeCell ref="H202:L202"/>
    <mergeCell ref="E213:F213"/>
    <mergeCell ref="G213:J213"/>
    <mergeCell ref="K205:T206"/>
    <mergeCell ref="B219:T219"/>
    <mergeCell ref="C220:T220"/>
    <mergeCell ref="C221:L221"/>
    <mergeCell ref="F223:G223"/>
    <mergeCell ref="F222:G222"/>
    <mergeCell ref="J223:L223"/>
    <mergeCell ref="J222:L222"/>
    <mergeCell ref="G217:J217"/>
    <mergeCell ref="C216:D216"/>
    <mergeCell ref="C217:D217"/>
    <mergeCell ref="C206:D206"/>
    <mergeCell ref="G205:J206"/>
    <mergeCell ref="C202:D202"/>
    <mergeCell ref="E217:F217"/>
    <mergeCell ref="C223:E223"/>
    <mergeCell ref="M198:T204"/>
    <mergeCell ref="C198:E198"/>
    <mergeCell ref="C205:F205"/>
    <mergeCell ref="G212:J212"/>
    <mergeCell ref="C228:L228"/>
    <mergeCell ref="G229:H229"/>
    <mergeCell ref="J233:L233"/>
    <mergeCell ref="F199:G199"/>
    <mergeCell ref="E211:F211"/>
    <mergeCell ref="G211:J211"/>
    <mergeCell ref="K211:T211"/>
    <mergeCell ref="C214:D214"/>
    <mergeCell ref="C210:D210"/>
    <mergeCell ref="E210:F210"/>
    <mergeCell ref="G210:J210"/>
    <mergeCell ref="K210:T210"/>
    <mergeCell ref="C211:D211"/>
    <mergeCell ref="K217:T217"/>
    <mergeCell ref="E215:F215"/>
    <mergeCell ref="K216:T216"/>
    <mergeCell ref="E202:F202"/>
    <mergeCell ref="G215:J215"/>
    <mergeCell ref="E214:F214"/>
    <mergeCell ref="G214:J214"/>
    <mergeCell ref="K214:T214"/>
    <mergeCell ref="E216:F216"/>
    <mergeCell ref="C201:D201"/>
    <mergeCell ref="C208:D208"/>
    <mergeCell ref="S285:T285"/>
    <mergeCell ref="H260:L260"/>
    <mergeCell ref="J257:L257"/>
    <mergeCell ref="E259:F259"/>
    <mergeCell ref="H255:I255"/>
    <mergeCell ref="C261:L261"/>
    <mergeCell ref="M262:T262"/>
    <mergeCell ref="H262:I262"/>
    <mergeCell ref="H257:I257"/>
    <mergeCell ref="C271:L271"/>
    <mergeCell ref="E260:F260"/>
    <mergeCell ref="G264:J265"/>
    <mergeCell ref="K264:T265"/>
    <mergeCell ref="C266:D266"/>
    <mergeCell ref="E266:F266"/>
    <mergeCell ref="G266:J266"/>
    <mergeCell ref="K266:T266"/>
    <mergeCell ref="C280:D280"/>
    <mergeCell ref="C256:E256"/>
    <mergeCell ref="E276:F276"/>
    <mergeCell ref="C281:D281"/>
    <mergeCell ref="J262:K262"/>
    <mergeCell ref="E277:F277"/>
    <mergeCell ref="E281:F281"/>
    <mergeCell ref="G321:R321"/>
    <mergeCell ref="G320:R320"/>
    <mergeCell ref="G313:R313"/>
    <mergeCell ref="G309:R309"/>
    <mergeCell ref="B285:F285"/>
    <mergeCell ref="G285:R285"/>
    <mergeCell ref="G308:R308"/>
    <mergeCell ref="G305:R305"/>
    <mergeCell ref="G290:R290"/>
    <mergeCell ref="B287:F287"/>
    <mergeCell ref="B286:F286"/>
    <mergeCell ref="G286:R286"/>
    <mergeCell ref="G315:R315"/>
    <mergeCell ref="G314:R314"/>
    <mergeCell ref="S291:T292"/>
    <mergeCell ref="B293:F293"/>
    <mergeCell ref="G293:R293"/>
    <mergeCell ref="S293:T293"/>
    <mergeCell ref="B239:K239"/>
    <mergeCell ref="B243:K243"/>
    <mergeCell ref="D241:E241"/>
    <mergeCell ref="B242:K242"/>
    <mergeCell ref="B245:F245"/>
    <mergeCell ref="C260:D260"/>
    <mergeCell ref="K281:T281"/>
    <mergeCell ref="B288:F288"/>
    <mergeCell ref="G288:R288"/>
    <mergeCell ref="S288:T288"/>
    <mergeCell ref="C264:F264"/>
    <mergeCell ref="C265:D265"/>
    <mergeCell ref="S287:T287"/>
    <mergeCell ref="B289:T289"/>
    <mergeCell ref="H263:I263"/>
    <mergeCell ref="B269:T269"/>
    <mergeCell ref="B290:F290"/>
    <mergeCell ref="C277:D277"/>
    <mergeCell ref="B291:F292"/>
    <mergeCell ref="G291:R292"/>
    <mergeCell ref="K51:L51"/>
    <mergeCell ref="M51:R51"/>
    <mergeCell ref="B120:E120"/>
    <mergeCell ref="B121:E121"/>
    <mergeCell ref="B122:E122"/>
    <mergeCell ref="B248:C248"/>
    <mergeCell ref="B236:K236"/>
    <mergeCell ref="C230:T230"/>
    <mergeCell ref="B234:T234"/>
    <mergeCell ref="G233:I233"/>
    <mergeCell ref="I237:K237"/>
    <mergeCell ref="B240:C240"/>
    <mergeCell ref="C233:D233"/>
    <mergeCell ref="B235:T235"/>
    <mergeCell ref="B220:B233"/>
    <mergeCell ref="E237:F237"/>
    <mergeCell ref="G237:H237"/>
    <mergeCell ref="B238:D238"/>
    <mergeCell ref="C204:L204"/>
    <mergeCell ref="K226:L226"/>
    <mergeCell ref="D247:E247"/>
    <mergeCell ref="B52:H52"/>
    <mergeCell ref="M197:T197"/>
    <mergeCell ref="K52:L52"/>
    <mergeCell ref="M52:R52"/>
    <mergeCell ref="E107:I107"/>
    <mergeCell ref="B134:C134"/>
    <mergeCell ref="D134:J134"/>
    <mergeCell ref="K134:R134"/>
    <mergeCell ref="B100:B108"/>
    <mergeCell ref="C100:D108"/>
    <mergeCell ref="B115:C115"/>
    <mergeCell ref="D115:J115"/>
    <mergeCell ref="K115:R115"/>
    <mergeCell ref="B117:C117"/>
    <mergeCell ref="J107:R107"/>
    <mergeCell ref="D133:J133"/>
    <mergeCell ref="K133:R133"/>
    <mergeCell ref="B111:C111"/>
    <mergeCell ref="D111:J111"/>
    <mergeCell ref="K111:R111"/>
    <mergeCell ref="B112:C112"/>
    <mergeCell ref="B113:C113"/>
    <mergeCell ref="B110:C110"/>
    <mergeCell ref="B48:H48"/>
    <mergeCell ref="I48:J48"/>
    <mergeCell ref="K48:L48"/>
    <mergeCell ref="M48:R48"/>
    <mergeCell ref="B49:H49"/>
    <mergeCell ref="I49:J49"/>
    <mergeCell ref="K49:L49"/>
    <mergeCell ref="M49:R49"/>
    <mergeCell ref="B50:H50"/>
    <mergeCell ref="I50:J50"/>
    <mergeCell ref="K50:L50"/>
    <mergeCell ref="M50:R50"/>
    <mergeCell ref="B51:H51"/>
    <mergeCell ref="I51:J51"/>
    <mergeCell ref="B89:B96"/>
    <mergeCell ref="J106:R106"/>
    <mergeCell ref="E101:I101"/>
    <mergeCell ref="E100:I100"/>
    <mergeCell ref="J100:R100"/>
    <mergeCell ref="J90:R90"/>
    <mergeCell ref="E62:H62"/>
    <mergeCell ref="I62:R62"/>
    <mergeCell ref="E85:H85"/>
    <mergeCell ref="I85:R85"/>
    <mergeCell ref="J89:R89"/>
    <mergeCell ref="I77:R77"/>
    <mergeCell ref="E102:I102"/>
    <mergeCell ref="J102:R102"/>
    <mergeCell ref="E103:I103"/>
    <mergeCell ref="J103:R103"/>
    <mergeCell ref="E106:I106"/>
    <mergeCell ref="I52:J52"/>
    <mergeCell ref="K114:R114"/>
    <mergeCell ref="L236:T236"/>
    <mergeCell ref="G120:R120"/>
    <mergeCell ref="G121:R121"/>
    <mergeCell ref="G122:R122"/>
    <mergeCell ref="B123:E125"/>
    <mergeCell ref="G123:R123"/>
    <mergeCell ref="G124:R124"/>
    <mergeCell ref="G125:R125"/>
    <mergeCell ref="F189:I189"/>
    <mergeCell ref="B194:T194"/>
    <mergeCell ref="C196:T196"/>
    <mergeCell ref="F187:I187"/>
    <mergeCell ref="F186:I186"/>
    <mergeCell ref="B184:C184"/>
    <mergeCell ref="E225:F225"/>
    <mergeCell ref="C225:D225"/>
    <mergeCell ref="D184:E184"/>
    <mergeCell ref="F184:I184"/>
    <mergeCell ref="B195:T195"/>
    <mergeCell ref="B186:C186"/>
    <mergeCell ref="D186:E186"/>
    <mergeCell ref="B190:C190"/>
    <mergeCell ref="J184:T184"/>
    <mergeCell ref="J250:T250"/>
    <mergeCell ref="F250:I250"/>
    <mergeCell ref="D250:E250"/>
    <mergeCell ref="B249:C249"/>
    <mergeCell ref="D249:E249"/>
    <mergeCell ref="F249:I249"/>
    <mergeCell ref="J249:T249"/>
    <mergeCell ref="H226:I226"/>
    <mergeCell ref="G241:K241"/>
    <mergeCell ref="J229:K229"/>
    <mergeCell ref="E233:F233"/>
    <mergeCell ref="C231:F231"/>
    <mergeCell ref="M221:T229"/>
    <mergeCell ref="G240:K240"/>
    <mergeCell ref="E238:F238"/>
    <mergeCell ref="H222:I222"/>
    <mergeCell ref="C226:D226"/>
    <mergeCell ref="H225:I225"/>
    <mergeCell ref="G231:I232"/>
    <mergeCell ref="J231:L232"/>
    <mergeCell ref="C232:D232"/>
    <mergeCell ref="E232:F232"/>
    <mergeCell ref="B237:D237"/>
    <mergeCell ref="M233:T233"/>
    <mergeCell ref="B185:C185"/>
    <mergeCell ref="D185:E185"/>
    <mergeCell ref="F185:I185"/>
    <mergeCell ref="J185:T185"/>
    <mergeCell ref="C207:D207"/>
    <mergeCell ref="E207:F207"/>
    <mergeCell ref="G207:J207"/>
    <mergeCell ref="K207:T207"/>
    <mergeCell ref="B193:C193"/>
    <mergeCell ref="J192:T192"/>
    <mergeCell ref="B196:B217"/>
    <mergeCell ref="C197:L197"/>
    <mergeCell ref="C199:E199"/>
    <mergeCell ref="J199:L199"/>
    <mergeCell ref="H199:I199"/>
    <mergeCell ref="E208:F208"/>
    <mergeCell ref="G208:J208"/>
    <mergeCell ref="K208:T208"/>
    <mergeCell ref="C209:D209"/>
    <mergeCell ref="E209:F209"/>
    <mergeCell ref="G209:J209"/>
    <mergeCell ref="K209:T209"/>
    <mergeCell ref="J187:T187"/>
    <mergeCell ref="J186:T186"/>
    <mergeCell ref="S134:T134"/>
    <mergeCell ref="B130:C130"/>
    <mergeCell ref="D130:J130"/>
    <mergeCell ref="K130:R130"/>
    <mergeCell ref="S130:T130"/>
    <mergeCell ref="B133:C133"/>
    <mergeCell ref="B116:C116"/>
    <mergeCell ref="D116:J116"/>
    <mergeCell ref="K116:R116"/>
    <mergeCell ref="S116:T116"/>
    <mergeCell ref="S133:T133"/>
    <mergeCell ref="S125:T125"/>
    <mergeCell ref="S122:T122"/>
    <mergeCell ref="S128:T128"/>
    <mergeCell ref="B132:C132"/>
    <mergeCell ref="D132:J132"/>
    <mergeCell ref="K132:R132"/>
    <mergeCell ref="S132:T132"/>
    <mergeCell ref="S129:T129"/>
    <mergeCell ref="B128:C128"/>
    <mergeCell ref="B129:C129"/>
    <mergeCell ref="D129:J129"/>
    <mergeCell ref="K129:R129"/>
    <mergeCell ref="B118:T118"/>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F17" sqref="F17"/>
    </sheetView>
  </sheetViews>
  <sheetFormatPr baseColWidth="10" defaultColWidth="10.85546875" defaultRowHeight="12.75" x14ac:dyDescent="0.2"/>
  <cols>
    <col min="1" max="1" width="4.5703125" style="54" customWidth="1"/>
    <col min="2" max="2" width="20.28515625" style="53" customWidth="1"/>
    <col min="3" max="3" width="10" style="54" customWidth="1"/>
    <col min="4" max="4" width="11.28515625" style="54" customWidth="1"/>
    <col min="5" max="5" width="11.42578125" style="54" customWidth="1"/>
    <col min="6" max="6" width="11.7109375" style="54" customWidth="1"/>
    <col min="7" max="7" width="13.140625" style="54" customWidth="1"/>
    <col min="8" max="8" width="10.7109375" style="54" customWidth="1"/>
    <col min="9" max="10" width="17" style="54" customWidth="1"/>
    <col min="11" max="11" width="18.28515625" style="54" customWidth="1"/>
    <col min="12" max="16" width="10.85546875" style="54"/>
    <col min="17" max="17" width="15" style="54" customWidth="1"/>
    <col min="18" max="18" width="10.5703125" style="54" customWidth="1"/>
    <col min="19" max="19" width="17" style="54" customWidth="1"/>
    <col min="20" max="16384" width="10.85546875" style="54"/>
  </cols>
  <sheetData>
    <row r="1" spans="2:19" ht="15" thickBot="1" x14ac:dyDescent="0.25">
      <c r="K1" s="6"/>
      <c r="L1" s="6"/>
      <c r="M1" s="6"/>
      <c r="N1" s="6"/>
      <c r="O1" s="6"/>
      <c r="P1" s="6"/>
      <c r="Q1" s="6"/>
      <c r="R1" s="6"/>
      <c r="S1" s="174"/>
    </row>
    <row r="2" spans="2:19" ht="12.75" customHeight="1" x14ac:dyDescent="0.2">
      <c r="B2" s="55"/>
      <c r="C2" s="758" t="s">
        <v>388</v>
      </c>
      <c r="D2" s="758"/>
      <c r="E2" s="758"/>
      <c r="F2" s="758"/>
      <c r="G2" s="758"/>
      <c r="H2" s="758"/>
      <c r="I2" s="56"/>
      <c r="J2" s="212"/>
      <c r="K2" s="759"/>
      <c r="L2" s="761" t="s">
        <v>389</v>
      </c>
      <c r="M2" s="761"/>
      <c r="N2" s="761"/>
      <c r="O2" s="761"/>
      <c r="P2" s="761"/>
      <c r="Q2" s="761"/>
      <c r="R2" s="761"/>
      <c r="S2" s="207"/>
    </row>
    <row r="3" spans="2:19" ht="12.75" customHeight="1" x14ac:dyDescent="0.2">
      <c r="B3" s="57"/>
      <c r="C3" s="762" t="s">
        <v>390</v>
      </c>
      <c r="D3" s="762"/>
      <c r="E3" s="762"/>
      <c r="F3" s="762"/>
      <c r="G3" s="762"/>
      <c r="H3" s="762"/>
      <c r="I3" s="58"/>
      <c r="J3" s="212"/>
      <c r="K3" s="760"/>
      <c r="L3" s="763" t="s">
        <v>390</v>
      </c>
      <c r="M3" s="763"/>
      <c r="N3" s="763"/>
      <c r="O3" s="763"/>
      <c r="P3" s="763"/>
      <c r="Q3" s="763"/>
      <c r="R3" s="763"/>
      <c r="S3" s="207"/>
    </row>
    <row r="4" spans="2:19" ht="14.25" customHeight="1" x14ac:dyDescent="0.2">
      <c r="B4" s="57"/>
      <c r="C4" s="762" t="s">
        <v>391</v>
      </c>
      <c r="D4" s="762"/>
      <c r="E4" s="762"/>
      <c r="F4" s="762"/>
      <c r="G4" s="762"/>
      <c r="H4" s="762"/>
      <c r="I4" s="58"/>
      <c r="J4" s="212"/>
      <c r="K4" s="760"/>
      <c r="L4" s="763" t="s">
        <v>391</v>
      </c>
      <c r="M4" s="763"/>
      <c r="N4" s="763"/>
      <c r="O4" s="763"/>
      <c r="P4" s="763"/>
      <c r="Q4" s="763"/>
      <c r="R4" s="763"/>
      <c r="S4" s="207"/>
    </row>
    <row r="5" spans="2:19" ht="27.75" customHeight="1" x14ac:dyDescent="0.2">
      <c r="B5" s="59"/>
      <c r="C5" s="764" t="s">
        <v>1087</v>
      </c>
      <c r="D5" s="764"/>
      <c r="E5" s="764"/>
      <c r="F5" s="764"/>
      <c r="G5" s="764"/>
      <c r="H5" s="764"/>
      <c r="I5" s="60"/>
      <c r="J5" s="212"/>
      <c r="K5" s="760"/>
      <c r="L5" s="762" t="s">
        <v>1088</v>
      </c>
      <c r="M5" s="762"/>
      <c r="N5" s="762"/>
      <c r="O5" s="762"/>
      <c r="P5" s="762"/>
      <c r="Q5" s="762"/>
      <c r="R5" s="762"/>
      <c r="S5" s="207"/>
    </row>
    <row r="6" spans="2:19" ht="33.75" customHeight="1" x14ac:dyDescent="0.2">
      <c r="B6" s="747" t="s">
        <v>392</v>
      </c>
      <c r="C6" s="748"/>
      <c r="D6" s="206" t="s">
        <v>109</v>
      </c>
      <c r="E6" s="706" t="s">
        <v>110</v>
      </c>
      <c r="F6" s="749"/>
      <c r="G6" s="210" t="s">
        <v>393</v>
      </c>
      <c r="H6" s="206" t="s">
        <v>2</v>
      </c>
      <c r="I6" s="207" t="s">
        <v>0</v>
      </c>
      <c r="J6" s="211"/>
      <c r="K6" s="747" t="s">
        <v>392</v>
      </c>
      <c r="L6" s="748"/>
      <c r="M6" s="752" t="s">
        <v>109</v>
      </c>
      <c r="N6" s="753"/>
      <c r="O6" s="752" t="s">
        <v>110</v>
      </c>
      <c r="P6" s="753"/>
      <c r="Q6" s="756" t="s">
        <v>393</v>
      </c>
      <c r="R6" s="738" t="s">
        <v>2</v>
      </c>
      <c r="S6" s="698" t="s">
        <v>0</v>
      </c>
    </row>
    <row r="7" spans="2:19" ht="15" customHeight="1" thickBot="1" x14ac:dyDescent="0.25">
      <c r="B7" s="740" t="s">
        <v>394</v>
      </c>
      <c r="C7" s="741"/>
      <c r="D7" s="208" t="s">
        <v>395</v>
      </c>
      <c r="E7" s="708" t="s">
        <v>396</v>
      </c>
      <c r="F7" s="741"/>
      <c r="G7" s="61">
        <v>42309</v>
      </c>
      <c r="H7" s="208">
        <v>2</v>
      </c>
      <c r="I7" s="209" t="s">
        <v>397</v>
      </c>
      <c r="J7" s="211"/>
      <c r="K7" s="750"/>
      <c r="L7" s="751"/>
      <c r="M7" s="754"/>
      <c r="N7" s="755"/>
      <c r="O7" s="754"/>
      <c r="P7" s="755"/>
      <c r="Q7" s="757"/>
      <c r="R7" s="739"/>
      <c r="S7" s="696"/>
    </row>
    <row r="8" spans="2:19" ht="15.75" customHeight="1" thickBot="1" x14ac:dyDescent="0.25">
      <c r="B8" s="742" t="s">
        <v>399</v>
      </c>
      <c r="C8" s="743"/>
      <c r="D8" s="743"/>
      <c r="E8" s="743"/>
      <c r="F8" s="743"/>
      <c r="G8" s="743"/>
      <c r="H8" s="743"/>
      <c r="I8" s="744"/>
      <c r="J8" s="211"/>
      <c r="K8" s="723" t="s">
        <v>394</v>
      </c>
      <c r="L8" s="692"/>
      <c r="M8" s="725" t="s">
        <v>395</v>
      </c>
      <c r="N8" s="725"/>
      <c r="O8" s="745" t="s">
        <v>396</v>
      </c>
      <c r="P8" s="746"/>
      <c r="Q8" s="175">
        <v>42309</v>
      </c>
      <c r="R8" s="176">
        <v>2</v>
      </c>
      <c r="S8" s="209" t="s">
        <v>398</v>
      </c>
    </row>
    <row r="9" spans="2:19" ht="15.75" customHeight="1" thickBot="1" x14ac:dyDescent="0.25">
      <c r="B9" s="731" t="s">
        <v>401</v>
      </c>
      <c r="C9" s="732"/>
      <c r="D9" s="734" t="s">
        <v>402</v>
      </c>
      <c r="E9" s="734" t="s">
        <v>403</v>
      </c>
      <c r="F9" s="734" t="s">
        <v>404</v>
      </c>
      <c r="G9" s="736" t="s">
        <v>405</v>
      </c>
      <c r="H9" s="728" t="s">
        <v>99</v>
      </c>
      <c r="I9" s="729"/>
      <c r="J9" s="211"/>
      <c r="K9" s="719" t="s">
        <v>400</v>
      </c>
      <c r="L9" s="720"/>
      <c r="M9" s="720"/>
      <c r="N9" s="720"/>
      <c r="O9" s="720"/>
      <c r="P9" s="720"/>
      <c r="Q9" s="720"/>
      <c r="R9" s="720"/>
      <c r="S9" s="721"/>
    </row>
    <row r="10" spans="2:19" ht="14.25" customHeight="1" thickBot="1" x14ac:dyDescent="0.25">
      <c r="B10" s="719"/>
      <c r="C10" s="733"/>
      <c r="D10" s="735"/>
      <c r="E10" s="735"/>
      <c r="F10" s="735"/>
      <c r="G10" s="737"/>
      <c r="H10" s="730"/>
      <c r="I10" s="721"/>
      <c r="J10" s="211"/>
      <c r="K10" s="722" t="s">
        <v>401</v>
      </c>
      <c r="L10" s="688"/>
      <c r="M10" s="724">
        <v>1</v>
      </c>
      <c r="N10" s="724">
        <v>2</v>
      </c>
      <c r="O10" s="726">
        <v>3</v>
      </c>
      <c r="P10" s="726">
        <v>4</v>
      </c>
      <c r="Q10" s="724" t="s">
        <v>405</v>
      </c>
      <c r="R10" s="728" t="s">
        <v>99</v>
      </c>
      <c r="S10" s="729"/>
    </row>
    <row r="11" spans="2:19" ht="8.25" customHeight="1" thickBot="1" x14ac:dyDescent="0.25">
      <c r="B11" s="62">
        <v>3</v>
      </c>
      <c r="C11" s="63"/>
      <c r="D11" s="63"/>
      <c r="E11" s="63"/>
      <c r="F11" s="63"/>
      <c r="G11" s="63"/>
      <c r="H11" s="63"/>
      <c r="I11" s="64"/>
      <c r="J11" s="126"/>
      <c r="K11" s="723"/>
      <c r="L11" s="692"/>
      <c r="M11" s="725"/>
      <c r="N11" s="725"/>
      <c r="O11" s="727"/>
      <c r="P11" s="727"/>
      <c r="Q11" s="725"/>
      <c r="R11" s="730"/>
      <c r="S11" s="721"/>
    </row>
    <row r="12" spans="2:19" ht="57.75" customHeight="1" x14ac:dyDescent="0.2">
      <c r="B12" s="685" t="s">
        <v>406</v>
      </c>
      <c r="C12" s="65">
        <v>1</v>
      </c>
      <c r="D12" s="66">
        <v>227</v>
      </c>
      <c r="E12" s="66">
        <v>164</v>
      </c>
      <c r="F12" s="66">
        <v>11</v>
      </c>
      <c r="G12" s="66">
        <f t="shared" ref="G12:G42" si="0">+D12+E12+F12</f>
        <v>402</v>
      </c>
      <c r="H12" s="688"/>
      <c r="I12" s="689"/>
      <c r="J12" s="211"/>
      <c r="K12" s="715" t="s">
        <v>406</v>
      </c>
      <c r="L12" s="177">
        <v>1</v>
      </c>
      <c r="M12" s="67">
        <v>227</v>
      </c>
      <c r="N12" s="67">
        <v>164</v>
      </c>
      <c r="O12" s="67">
        <v>11</v>
      </c>
      <c r="P12" s="67">
        <v>0</v>
      </c>
      <c r="Q12" s="178">
        <f>SUM(M12:P12)</f>
        <v>402</v>
      </c>
      <c r="R12" s="717"/>
      <c r="S12" s="718"/>
    </row>
    <row r="13" spans="2:19" x14ac:dyDescent="0.2">
      <c r="B13" s="686"/>
      <c r="C13" s="68">
        <v>0.4</v>
      </c>
      <c r="D13" s="69">
        <f>+D12*0.4</f>
        <v>90.800000000000011</v>
      </c>
      <c r="E13" s="69">
        <f t="shared" ref="E13" si="1">+E12*0.4</f>
        <v>65.600000000000009</v>
      </c>
      <c r="F13" s="69">
        <v>4</v>
      </c>
      <c r="G13" s="69">
        <f t="shared" si="0"/>
        <v>160.40000000000003</v>
      </c>
      <c r="H13" s="690"/>
      <c r="I13" s="691"/>
      <c r="J13" s="211"/>
      <c r="K13" s="716"/>
      <c r="L13" s="179">
        <v>0.4</v>
      </c>
      <c r="M13" s="69">
        <f>M12*0.4</f>
        <v>90.800000000000011</v>
      </c>
      <c r="N13" s="69">
        <f>N12*0.4</f>
        <v>65.600000000000009</v>
      </c>
      <c r="O13" s="69">
        <v>5</v>
      </c>
      <c r="P13" s="69">
        <f>P12*0.4</f>
        <v>0</v>
      </c>
      <c r="Q13" s="180">
        <f>SUM(M13:P13)</f>
        <v>161.40000000000003</v>
      </c>
      <c r="R13" s="706"/>
      <c r="S13" s="707"/>
    </row>
    <row r="14" spans="2:19" ht="13.5" thickBot="1" x14ac:dyDescent="0.25">
      <c r="B14" s="687"/>
      <c r="C14" s="70">
        <v>0.6</v>
      </c>
      <c r="D14" s="71">
        <f>+D12*0.6</f>
        <v>136.19999999999999</v>
      </c>
      <c r="E14" s="71">
        <f t="shared" ref="E14" si="2">+E12*0.6</f>
        <v>98.399999999999991</v>
      </c>
      <c r="F14" s="71">
        <v>7</v>
      </c>
      <c r="G14" s="71">
        <f t="shared" si="0"/>
        <v>241.59999999999997</v>
      </c>
      <c r="H14" s="692"/>
      <c r="I14" s="693"/>
      <c r="J14" s="211"/>
      <c r="K14" s="716"/>
      <c r="L14" s="181">
        <v>0.6</v>
      </c>
      <c r="M14" s="69">
        <f>M12</f>
        <v>227</v>
      </c>
      <c r="N14" s="69">
        <f>N12*0.6</f>
        <v>98.399999999999991</v>
      </c>
      <c r="O14" s="69">
        <v>6</v>
      </c>
      <c r="P14" s="69">
        <f>P12*0.6</f>
        <v>0</v>
      </c>
      <c r="Q14" s="180">
        <f t="shared" ref="Q14:Q28" si="3">SUM(M14:P14)</f>
        <v>331.4</v>
      </c>
      <c r="R14" s="706"/>
      <c r="S14" s="707"/>
    </row>
    <row r="15" spans="2:19" ht="12.75" customHeight="1" x14ac:dyDescent="0.2">
      <c r="B15" s="686" t="s">
        <v>407</v>
      </c>
      <c r="C15" s="72" t="s">
        <v>405</v>
      </c>
      <c r="D15" s="73">
        <f>+$D$12</f>
        <v>227</v>
      </c>
      <c r="E15" s="73">
        <f>+$E$12</f>
        <v>164</v>
      </c>
      <c r="F15" s="73">
        <f>+$F$12</f>
        <v>11</v>
      </c>
      <c r="G15" s="73">
        <f t="shared" si="0"/>
        <v>402</v>
      </c>
      <c r="H15" s="695"/>
      <c r="I15" s="696"/>
      <c r="J15" s="211"/>
      <c r="K15" s="701" t="s">
        <v>407</v>
      </c>
      <c r="L15" s="177" t="s">
        <v>405</v>
      </c>
      <c r="M15" s="67">
        <f>M12</f>
        <v>227</v>
      </c>
      <c r="N15" s="67">
        <f>N12</f>
        <v>164</v>
      </c>
      <c r="O15" s="67">
        <f>O12</f>
        <v>11</v>
      </c>
      <c r="P15" s="67">
        <f>P12</f>
        <v>0</v>
      </c>
      <c r="Q15" s="178">
        <f t="shared" si="3"/>
        <v>402</v>
      </c>
      <c r="R15" s="706"/>
      <c r="S15" s="707"/>
    </row>
    <row r="16" spans="2:19" ht="15" customHeight="1" x14ac:dyDescent="0.2">
      <c r="B16" s="686"/>
      <c r="C16" s="68">
        <v>0.4</v>
      </c>
      <c r="D16" s="69">
        <v>89</v>
      </c>
      <c r="E16" s="69">
        <v>62</v>
      </c>
      <c r="F16" s="69">
        <v>4</v>
      </c>
      <c r="G16" s="69">
        <f t="shared" si="0"/>
        <v>155</v>
      </c>
      <c r="H16" s="690"/>
      <c r="I16" s="691"/>
      <c r="J16" s="211"/>
      <c r="K16" s="702"/>
      <c r="L16" s="179">
        <v>0.4</v>
      </c>
      <c r="M16" s="69">
        <v>15</v>
      </c>
      <c r="N16" s="69">
        <v>0</v>
      </c>
      <c r="O16" s="69">
        <v>0</v>
      </c>
      <c r="P16" s="69">
        <v>0</v>
      </c>
      <c r="Q16" s="69">
        <f t="shared" si="3"/>
        <v>15</v>
      </c>
      <c r="R16" s="706"/>
      <c r="S16" s="707"/>
    </row>
    <row r="17" spans="2:19" ht="15.75" customHeight="1" thickBot="1" x14ac:dyDescent="0.25">
      <c r="B17" s="686"/>
      <c r="C17" s="74">
        <v>0.6</v>
      </c>
      <c r="D17" s="75">
        <v>134</v>
      </c>
      <c r="E17" s="75">
        <v>94</v>
      </c>
      <c r="F17" s="75">
        <v>6</v>
      </c>
      <c r="G17" s="75">
        <f t="shared" si="0"/>
        <v>234</v>
      </c>
      <c r="H17" s="697"/>
      <c r="I17" s="698"/>
      <c r="J17" s="211"/>
      <c r="K17" s="710"/>
      <c r="L17" s="181">
        <v>0.6</v>
      </c>
      <c r="M17" s="69">
        <v>0</v>
      </c>
      <c r="N17" s="69">
        <v>0</v>
      </c>
      <c r="O17" s="69">
        <v>0</v>
      </c>
      <c r="P17" s="69">
        <v>0</v>
      </c>
      <c r="Q17" s="69">
        <f t="shared" si="3"/>
        <v>0</v>
      </c>
      <c r="R17" s="706"/>
      <c r="S17" s="707"/>
    </row>
    <row r="18" spans="2:19" ht="23.25" customHeight="1" x14ac:dyDescent="0.2">
      <c r="B18" s="685" t="s">
        <v>408</v>
      </c>
      <c r="C18" s="65" t="s">
        <v>405</v>
      </c>
      <c r="D18" s="66">
        <f>+$D$12</f>
        <v>227</v>
      </c>
      <c r="E18" s="66">
        <f>+$E$12</f>
        <v>164</v>
      </c>
      <c r="F18" s="66">
        <f>+$F$12</f>
        <v>11</v>
      </c>
      <c r="G18" s="66">
        <f t="shared" si="0"/>
        <v>402</v>
      </c>
      <c r="H18" s="688"/>
      <c r="I18" s="689"/>
      <c r="J18" s="211"/>
      <c r="K18" s="701" t="s">
        <v>409</v>
      </c>
      <c r="L18" s="177" t="s">
        <v>405</v>
      </c>
      <c r="M18" s="67">
        <f>M12</f>
        <v>227</v>
      </c>
      <c r="N18" s="67">
        <f>N12</f>
        <v>164</v>
      </c>
      <c r="O18" s="67">
        <f>O12</f>
        <v>11</v>
      </c>
      <c r="P18" s="67">
        <f>P12</f>
        <v>0</v>
      </c>
      <c r="Q18" s="178">
        <f t="shared" si="3"/>
        <v>402</v>
      </c>
      <c r="R18" s="706"/>
      <c r="S18" s="707"/>
    </row>
    <row r="19" spans="2:19" x14ac:dyDescent="0.2">
      <c r="B19" s="686"/>
      <c r="C19" s="68">
        <v>0.4</v>
      </c>
      <c r="D19" s="69">
        <v>90</v>
      </c>
      <c r="E19" s="69">
        <v>66</v>
      </c>
      <c r="F19" s="69">
        <v>4</v>
      </c>
      <c r="G19" s="69">
        <f t="shared" si="0"/>
        <v>160</v>
      </c>
      <c r="H19" s="690"/>
      <c r="I19" s="691"/>
      <c r="J19" s="211"/>
      <c r="K19" s="702"/>
      <c r="L19" s="179" t="s">
        <v>410</v>
      </c>
      <c r="M19" s="69">
        <v>91</v>
      </c>
      <c r="N19" s="69">
        <v>18</v>
      </c>
      <c r="O19" s="69">
        <v>5</v>
      </c>
      <c r="P19" s="69">
        <v>0</v>
      </c>
      <c r="Q19" s="69">
        <f t="shared" si="3"/>
        <v>114</v>
      </c>
      <c r="R19" s="706"/>
      <c r="S19" s="707"/>
    </row>
    <row r="20" spans="2:19" ht="15" customHeight="1" x14ac:dyDescent="0.2">
      <c r="B20" s="700"/>
      <c r="C20" s="76">
        <v>0.6</v>
      </c>
      <c r="D20" s="69">
        <v>136</v>
      </c>
      <c r="E20" s="69">
        <v>98</v>
      </c>
      <c r="F20" s="69">
        <v>7</v>
      </c>
      <c r="G20" s="69">
        <f t="shared" si="0"/>
        <v>241</v>
      </c>
      <c r="H20" s="690"/>
      <c r="I20" s="691"/>
      <c r="J20" s="211"/>
      <c r="K20" s="710"/>
      <c r="L20" s="181">
        <v>0.6</v>
      </c>
      <c r="M20" s="69">
        <v>38</v>
      </c>
      <c r="N20" s="69">
        <v>0</v>
      </c>
      <c r="O20" s="69">
        <v>6</v>
      </c>
      <c r="P20" s="69">
        <v>0</v>
      </c>
      <c r="Q20" s="69">
        <f t="shared" si="3"/>
        <v>44</v>
      </c>
      <c r="R20" s="706"/>
      <c r="S20" s="707"/>
    </row>
    <row r="21" spans="2:19" ht="34.5" customHeight="1" x14ac:dyDescent="0.2">
      <c r="B21" s="699" t="s">
        <v>411</v>
      </c>
      <c r="C21" s="77" t="s">
        <v>405</v>
      </c>
      <c r="D21" s="73">
        <f>+$D$12</f>
        <v>227</v>
      </c>
      <c r="E21" s="73">
        <f>+$E$12</f>
        <v>164</v>
      </c>
      <c r="F21" s="73">
        <f>+$F$12</f>
        <v>11</v>
      </c>
      <c r="G21" s="73">
        <f t="shared" si="0"/>
        <v>402</v>
      </c>
      <c r="H21" s="690"/>
      <c r="I21" s="691"/>
      <c r="J21" s="211"/>
      <c r="K21" s="701" t="s">
        <v>411</v>
      </c>
      <c r="L21" s="177" t="s">
        <v>405</v>
      </c>
      <c r="M21" s="67">
        <f>M12</f>
        <v>227</v>
      </c>
      <c r="N21" s="67">
        <f>N12</f>
        <v>164</v>
      </c>
      <c r="O21" s="67">
        <f>O12</f>
        <v>11</v>
      </c>
      <c r="P21" s="67">
        <f>P12</f>
        <v>0</v>
      </c>
      <c r="Q21" s="178">
        <f t="shared" si="3"/>
        <v>402</v>
      </c>
      <c r="R21" s="706"/>
      <c r="S21" s="707"/>
    </row>
    <row r="22" spans="2:19" ht="15.75" customHeight="1" x14ac:dyDescent="0.2">
      <c r="B22" s="686"/>
      <c r="C22" s="68">
        <v>0.4</v>
      </c>
      <c r="D22" s="69">
        <v>0</v>
      </c>
      <c r="E22" s="69">
        <v>0</v>
      </c>
      <c r="F22" s="69">
        <v>0</v>
      </c>
      <c r="G22" s="69">
        <f t="shared" si="0"/>
        <v>0</v>
      </c>
      <c r="H22" s="690"/>
      <c r="I22" s="691"/>
      <c r="J22" s="211"/>
      <c r="K22" s="702"/>
      <c r="L22" s="179" t="s">
        <v>410</v>
      </c>
      <c r="M22" s="69">
        <v>0</v>
      </c>
      <c r="N22" s="69">
        <f t="shared" ref="N22:P23" si="4">N13-N19</f>
        <v>47.600000000000009</v>
      </c>
      <c r="O22" s="182">
        <f t="shared" si="4"/>
        <v>0</v>
      </c>
      <c r="P22" s="69">
        <f t="shared" si="4"/>
        <v>0</v>
      </c>
      <c r="Q22" s="69">
        <f t="shared" si="3"/>
        <v>47.600000000000009</v>
      </c>
      <c r="R22" s="706"/>
      <c r="S22" s="707"/>
    </row>
    <row r="23" spans="2:19" x14ac:dyDescent="0.2">
      <c r="B23" s="700"/>
      <c r="C23" s="76">
        <v>0.6</v>
      </c>
      <c r="D23" s="69">
        <v>1</v>
      </c>
      <c r="E23" s="69">
        <v>0</v>
      </c>
      <c r="F23" s="69">
        <v>0</v>
      </c>
      <c r="G23" s="69">
        <f t="shared" si="0"/>
        <v>1</v>
      </c>
      <c r="H23" s="690"/>
      <c r="I23" s="691"/>
      <c r="J23" s="211"/>
      <c r="K23" s="710"/>
      <c r="L23" s="181">
        <v>0.6</v>
      </c>
      <c r="M23" s="69">
        <f>M41</f>
        <v>98</v>
      </c>
      <c r="N23" s="69">
        <f t="shared" si="4"/>
        <v>98.399999999999991</v>
      </c>
      <c r="O23" s="69">
        <f t="shared" si="4"/>
        <v>0</v>
      </c>
      <c r="P23" s="69">
        <f t="shared" si="4"/>
        <v>0</v>
      </c>
      <c r="Q23" s="69">
        <f t="shared" si="3"/>
        <v>196.39999999999998</v>
      </c>
      <c r="R23" s="706"/>
      <c r="S23" s="707"/>
    </row>
    <row r="24" spans="2:19" ht="15" customHeight="1" x14ac:dyDescent="0.2">
      <c r="B24" s="699" t="s">
        <v>412</v>
      </c>
      <c r="C24" s="77" t="s">
        <v>405</v>
      </c>
      <c r="D24" s="73">
        <f>+$D$12</f>
        <v>227</v>
      </c>
      <c r="E24" s="73">
        <f>+$E$12</f>
        <v>164</v>
      </c>
      <c r="F24" s="73">
        <f>+$F$12</f>
        <v>11</v>
      </c>
      <c r="G24" s="73">
        <f t="shared" si="0"/>
        <v>402</v>
      </c>
      <c r="H24" s="690"/>
      <c r="I24" s="691"/>
      <c r="J24" s="211"/>
      <c r="K24" s="701" t="s">
        <v>413</v>
      </c>
      <c r="L24" s="177" t="s">
        <v>405</v>
      </c>
      <c r="M24" s="67">
        <f>M12+5</f>
        <v>232</v>
      </c>
      <c r="N24" s="67">
        <f>N12</f>
        <v>164</v>
      </c>
      <c r="O24" s="67">
        <f>O12</f>
        <v>11</v>
      </c>
      <c r="P24" s="67">
        <f>P12</f>
        <v>0</v>
      </c>
      <c r="Q24" s="178">
        <f t="shared" si="3"/>
        <v>407</v>
      </c>
      <c r="R24" s="706"/>
      <c r="S24" s="707"/>
    </row>
    <row r="25" spans="2:19" ht="15" customHeight="1" x14ac:dyDescent="0.2">
      <c r="B25" s="686"/>
      <c r="C25" s="68">
        <v>0.4</v>
      </c>
      <c r="D25" s="69">
        <v>89</v>
      </c>
      <c r="E25" s="69">
        <v>64</v>
      </c>
      <c r="F25" s="69">
        <v>4</v>
      </c>
      <c r="G25" s="69">
        <f t="shared" si="0"/>
        <v>157</v>
      </c>
      <c r="H25" s="690"/>
      <c r="I25" s="691"/>
      <c r="J25" s="211"/>
      <c r="K25" s="702"/>
      <c r="L25" s="179" t="s">
        <v>410</v>
      </c>
      <c r="M25" s="69">
        <v>91</v>
      </c>
      <c r="N25" s="69">
        <v>18</v>
      </c>
      <c r="O25" s="69">
        <v>5</v>
      </c>
      <c r="P25" s="69">
        <v>0</v>
      </c>
      <c r="Q25" s="69">
        <f t="shared" si="3"/>
        <v>114</v>
      </c>
      <c r="R25" s="706"/>
      <c r="S25" s="707"/>
    </row>
    <row r="26" spans="2:19" x14ac:dyDescent="0.2">
      <c r="B26" s="700"/>
      <c r="C26" s="76">
        <v>0.6</v>
      </c>
      <c r="D26" s="69">
        <v>134</v>
      </c>
      <c r="E26" s="69">
        <v>96</v>
      </c>
      <c r="F26" s="69">
        <v>7</v>
      </c>
      <c r="G26" s="69">
        <f t="shared" si="0"/>
        <v>237</v>
      </c>
      <c r="H26" s="690"/>
      <c r="I26" s="691"/>
      <c r="J26" s="211"/>
      <c r="K26" s="710"/>
      <c r="L26" s="181">
        <v>0.6</v>
      </c>
      <c r="M26" s="69">
        <v>43</v>
      </c>
      <c r="N26" s="69">
        <v>4</v>
      </c>
      <c r="O26" s="69">
        <v>6</v>
      </c>
      <c r="P26" s="69">
        <v>0</v>
      </c>
      <c r="Q26" s="69">
        <f t="shared" si="3"/>
        <v>53</v>
      </c>
      <c r="R26" s="706"/>
      <c r="S26" s="707"/>
    </row>
    <row r="27" spans="2:19" ht="26.25" customHeight="1" x14ac:dyDescent="0.2">
      <c r="B27" s="699" t="s">
        <v>414</v>
      </c>
      <c r="C27" s="77" t="s">
        <v>405</v>
      </c>
      <c r="D27" s="73">
        <f>+$D$12</f>
        <v>227</v>
      </c>
      <c r="E27" s="73">
        <f>+$E$12</f>
        <v>164</v>
      </c>
      <c r="F27" s="73">
        <f>+$F$12</f>
        <v>11</v>
      </c>
      <c r="G27" s="73">
        <f t="shared" si="0"/>
        <v>402</v>
      </c>
      <c r="H27" s="690"/>
      <c r="I27" s="691"/>
      <c r="J27" s="211"/>
      <c r="K27" s="701" t="s">
        <v>415</v>
      </c>
      <c r="L27" s="177" t="s">
        <v>405</v>
      </c>
      <c r="M27" s="67">
        <f>M21</f>
        <v>227</v>
      </c>
      <c r="N27" s="67">
        <f>N21+4</f>
        <v>168</v>
      </c>
      <c r="O27" s="67">
        <f>O21</f>
        <v>11</v>
      </c>
      <c r="P27" s="67">
        <f>P21</f>
        <v>0</v>
      </c>
      <c r="Q27" s="178">
        <f t="shared" si="3"/>
        <v>406</v>
      </c>
      <c r="R27" s="706"/>
      <c r="S27" s="707"/>
    </row>
    <row r="28" spans="2:19" ht="15" customHeight="1" x14ac:dyDescent="0.2">
      <c r="B28" s="686"/>
      <c r="C28" s="68">
        <v>0.4</v>
      </c>
      <c r="D28" s="69">
        <v>1</v>
      </c>
      <c r="E28" s="69">
        <v>2</v>
      </c>
      <c r="F28" s="69">
        <v>0</v>
      </c>
      <c r="G28" s="69">
        <f t="shared" si="0"/>
        <v>3</v>
      </c>
      <c r="H28" s="690"/>
      <c r="I28" s="691"/>
      <c r="J28" s="211"/>
      <c r="K28" s="702"/>
      <c r="L28" s="179" t="s">
        <v>410</v>
      </c>
      <c r="M28" s="69">
        <v>91</v>
      </c>
      <c r="N28" s="69">
        <v>18</v>
      </c>
      <c r="O28" s="69">
        <v>5</v>
      </c>
      <c r="P28" s="69">
        <v>0</v>
      </c>
      <c r="Q28" s="69">
        <f t="shared" si="3"/>
        <v>114</v>
      </c>
      <c r="R28" s="706"/>
      <c r="S28" s="707"/>
    </row>
    <row r="29" spans="2:19" x14ac:dyDescent="0.2">
      <c r="B29" s="700"/>
      <c r="C29" s="76">
        <v>0.6</v>
      </c>
      <c r="D29" s="69">
        <v>2</v>
      </c>
      <c r="E29" s="69">
        <v>2</v>
      </c>
      <c r="F29" s="69">
        <v>0</v>
      </c>
      <c r="G29" s="69">
        <f t="shared" si="0"/>
        <v>4</v>
      </c>
      <c r="H29" s="690"/>
      <c r="I29" s="691"/>
      <c r="J29" s="211"/>
      <c r="K29" s="710"/>
      <c r="L29" s="181">
        <v>0.6</v>
      </c>
      <c r="M29" s="69">
        <v>43</v>
      </c>
      <c r="N29" s="69">
        <v>4</v>
      </c>
      <c r="O29" s="69">
        <v>6</v>
      </c>
      <c r="P29" s="69">
        <v>0</v>
      </c>
      <c r="Q29" s="69">
        <f>SUM(M29:P29)</f>
        <v>53</v>
      </c>
      <c r="R29" s="706"/>
      <c r="S29" s="707"/>
    </row>
    <row r="30" spans="2:19" ht="15" customHeight="1" x14ac:dyDescent="0.2">
      <c r="B30" s="699" t="s">
        <v>416</v>
      </c>
      <c r="C30" s="77" t="s">
        <v>405</v>
      </c>
      <c r="D30" s="73">
        <f>+$D$12</f>
        <v>227</v>
      </c>
      <c r="E30" s="73">
        <f>+$E$12</f>
        <v>164</v>
      </c>
      <c r="F30" s="73">
        <f>+$F$12</f>
        <v>11</v>
      </c>
      <c r="G30" s="73">
        <f t="shared" si="0"/>
        <v>402</v>
      </c>
      <c r="H30" s="690"/>
      <c r="I30" s="691"/>
      <c r="J30" s="211"/>
      <c r="K30" s="701" t="s">
        <v>417</v>
      </c>
      <c r="L30" s="177" t="s">
        <v>405</v>
      </c>
      <c r="M30" s="67">
        <f>M24</f>
        <v>232</v>
      </c>
      <c r="N30" s="67">
        <f>N24</f>
        <v>164</v>
      </c>
      <c r="O30" s="67">
        <f>O24</f>
        <v>11</v>
      </c>
      <c r="P30" s="67">
        <f>P24</f>
        <v>0</v>
      </c>
      <c r="Q30" s="178">
        <f t="shared" ref="Q30:Q50" si="5">SUM(M30:P30)</f>
        <v>407</v>
      </c>
      <c r="R30" s="706"/>
      <c r="S30" s="707"/>
    </row>
    <row r="31" spans="2:19" ht="15" customHeight="1" x14ac:dyDescent="0.2">
      <c r="B31" s="686"/>
      <c r="C31" s="68">
        <v>0.4</v>
      </c>
      <c r="D31" s="69">
        <v>4</v>
      </c>
      <c r="E31" s="69">
        <v>2</v>
      </c>
      <c r="F31" s="69">
        <v>0</v>
      </c>
      <c r="G31" s="69">
        <f t="shared" si="0"/>
        <v>6</v>
      </c>
      <c r="H31" s="690" t="s">
        <v>418</v>
      </c>
      <c r="I31" s="691"/>
      <c r="J31" s="211"/>
      <c r="K31" s="702"/>
      <c r="L31" s="179" t="s">
        <v>410</v>
      </c>
      <c r="M31" s="69">
        <v>1</v>
      </c>
      <c r="N31" s="69">
        <f t="shared" ref="N31:O32" si="6">N25-N28</f>
        <v>0</v>
      </c>
      <c r="O31" s="69">
        <f t="shared" si="6"/>
        <v>0</v>
      </c>
      <c r="P31" s="69">
        <v>0</v>
      </c>
      <c r="Q31" s="69">
        <f t="shared" si="5"/>
        <v>1</v>
      </c>
      <c r="R31" s="704"/>
      <c r="S31" s="705"/>
    </row>
    <row r="32" spans="2:19" ht="13.5" thickBot="1" x14ac:dyDescent="0.25">
      <c r="B32" s="687"/>
      <c r="C32" s="70">
        <v>0.6</v>
      </c>
      <c r="D32" s="71">
        <v>5</v>
      </c>
      <c r="E32" s="71">
        <v>3</v>
      </c>
      <c r="F32" s="71">
        <v>0</v>
      </c>
      <c r="G32" s="71">
        <f t="shared" si="0"/>
        <v>8</v>
      </c>
      <c r="H32" s="692"/>
      <c r="I32" s="693"/>
      <c r="J32" s="211"/>
      <c r="K32" s="710"/>
      <c r="L32" s="181">
        <v>0.6</v>
      </c>
      <c r="M32" s="69">
        <f>M26-M29</f>
        <v>0</v>
      </c>
      <c r="N32" s="69">
        <f t="shared" si="6"/>
        <v>0</v>
      </c>
      <c r="O32" s="69">
        <f t="shared" si="6"/>
        <v>0</v>
      </c>
      <c r="P32" s="69">
        <v>0</v>
      </c>
      <c r="Q32" s="69">
        <f t="shared" si="5"/>
        <v>0</v>
      </c>
      <c r="R32" s="706"/>
      <c r="S32" s="707"/>
    </row>
    <row r="33" spans="2:19" ht="24" customHeight="1" x14ac:dyDescent="0.2">
      <c r="B33" s="686" t="s">
        <v>419</v>
      </c>
      <c r="C33" s="72" t="s">
        <v>405</v>
      </c>
      <c r="D33" s="73">
        <f>+$D$12</f>
        <v>227</v>
      </c>
      <c r="E33" s="73">
        <f>+$E$12</f>
        <v>164</v>
      </c>
      <c r="F33" s="73">
        <f>+$F$12</f>
        <v>11</v>
      </c>
      <c r="G33" s="73">
        <f t="shared" si="0"/>
        <v>402</v>
      </c>
      <c r="H33" s="695"/>
      <c r="I33" s="696"/>
      <c r="J33" s="211"/>
      <c r="K33" s="701" t="s">
        <v>420</v>
      </c>
      <c r="L33" s="177" t="s">
        <v>405</v>
      </c>
      <c r="M33" s="67">
        <f>M12</f>
        <v>227</v>
      </c>
      <c r="N33" s="67">
        <f>N12</f>
        <v>164</v>
      </c>
      <c r="O33" s="67">
        <f>O12</f>
        <v>11</v>
      </c>
      <c r="P33" s="67">
        <f>P12</f>
        <v>0</v>
      </c>
      <c r="Q33" s="178">
        <f t="shared" si="5"/>
        <v>402</v>
      </c>
      <c r="R33" s="713"/>
      <c r="S33" s="714"/>
    </row>
    <row r="34" spans="2:19" ht="15" customHeight="1" x14ac:dyDescent="0.2">
      <c r="B34" s="686"/>
      <c r="C34" s="68">
        <v>0.4</v>
      </c>
      <c r="D34" s="69">
        <v>89</v>
      </c>
      <c r="E34" s="69">
        <v>64</v>
      </c>
      <c r="F34" s="69">
        <v>4</v>
      </c>
      <c r="G34" s="69">
        <f t="shared" si="0"/>
        <v>157</v>
      </c>
      <c r="H34" s="690"/>
      <c r="I34" s="691"/>
      <c r="J34" s="211"/>
      <c r="K34" s="702"/>
      <c r="L34" s="179" t="s">
        <v>410</v>
      </c>
      <c r="M34" s="69">
        <v>1</v>
      </c>
      <c r="N34" s="69">
        <v>0</v>
      </c>
      <c r="O34" s="69">
        <f t="shared" ref="O34:O35" si="7">O19-O28</f>
        <v>0</v>
      </c>
      <c r="P34" s="69">
        <v>0</v>
      </c>
      <c r="Q34" s="69">
        <f t="shared" si="5"/>
        <v>1</v>
      </c>
      <c r="R34" s="706"/>
      <c r="S34" s="707"/>
    </row>
    <row r="35" spans="2:19" x14ac:dyDescent="0.2">
      <c r="B35" s="700"/>
      <c r="C35" s="76">
        <v>0.6</v>
      </c>
      <c r="D35" s="69">
        <v>133</v>
      </c>
      <c r="E35" s="69">
        <v>96</v>
      </c>
      <c r="F35" s="69">
        <v>7</v>
      </c>
      <c r="G35" s="69">
        <f t="shared" si="0"/>
        <v>236</v>
      </c>
      <c r="H35" s="690"/>
      <c r="I35" s="691"/>
      <c r="J35" s="211"/>
      <c r="K35" s="710"/>
      <c r="L35" s="181">
        <v>0.6</v>
      </c>
      <c r="M35" s="69">
        <v>0</v>
      </c>
      <c r="N35" s="69">
        <v>0</v>
      </c>
      <c r="O35" s="69">
        <f t="shared" si="7"/>
        <v>0</v>
      </c>
      <c r="P35" s="69">
        <v>0</v>
      </c>
      <c r="Q35" s="69">
        <f>SUM(M35:P35)</f>
        <v>0</v>
      </c>
      <c r="R35" s="706"/>
      <c r="S35" s="707"/>
    </row>
    <row r="36" spans="2:19" ht="27.75" customHeight="1" x14ac:dyDescent="0.2">
      <c r="B36" s="699" t="s">
        <v>421</v>
      </c>
      <c r="C36" s="77" t="s">
        <v>405</v>
      </c>
      <c r="D36" s="73">
        <f>+$D$12</f>
        <v>227</v>
      </c>
      <c r="E36" s="73">
        <f>+$E$12</f>
        <v>164</v>
      </c>
      <c r="F36" s="73">
        <f>+$F$12</f>
        <v>11</v>
      </c>
      <c r="G36" s="73">
        <f t="shared" si="0"/>
        <v>402</v>
      </c>
      <c r="H36" s="690"/>
      <c r="I36" s="691"/>
      <c r="J36" s="211"/>
      <c r="K36" s="701" t="s">
        <v>422</v>
      </c>
      <c r="L36" s="177" t="s">
        <v>405</v>
      </c>
      <c r="M36" s="67">
        <f>M37+M38</f>
        <v>217</v>
      </c>
      <c r="N36" s="67">
        <f>N37+N38</f>
        <v>127</v>
      </c>
      <c r="O36" s="67">
        <f>O37+O38</f>
        <v>4</v>
      </c>
      <c r="P36" s="67">
        <v>0</v>
      </c>
      <c r="Q36" s="178">
        <f t="shared" si="5"/>
        <v>348</v>
      </c>
      <c r="R36" s="704" t="s">
        <v>453</v>
      </c>
      <c r="S36" s="705"/>
    </row>
    <row r="37" spans="2:19" x14ac:dyDescent="0.2">
      <c r="B37" s="686"/>
      <c r="C37" s="68">
        <v>0.4</v>
      </c>
      <c r="D37" s="69">
        <v>88</v>
      </c>
      <c r="E37" s="69">
        <v>61</v>
      </c>
      <c r="F37" s="69">
        <v>4</v>
      </c>
      <c r="G37" s="69">
        <f t="shared" si="0"/>
        <v>153</v>
      </c>
      <c r="H37" s="690"/>
      <c r="I37" s="691"/>
      <c r="J37" s="211"/>
      <c r="K37" s="702"/>
      <c r="L37" s="179" t="s">
        <v>410</v>
      </c>
      <c r="M37" s="69">
        <v>87</v>
      </c>
      <c r="N37" s="69">
        <v>51</v>
      </c>
      <c r="O37" s="69">
        <v>2</v>
      </c>
      <c r="P37" s="69">
        <v>1</v>
      </c>
      <c r="Q37" s="69">
        <f t="shared" si="5"/>
        <v>141</v>
      </c>
      <c r="R37" s="704"/>
      <c r="S37" s="705"/>
    </row>
    <row r="38" spans="2:19" x14ac:dyDescent="0.2">
      <c r="B38" s="700"/>
      <c r="C38" s="76">
        <v>0.6</v>
      </c>
      <c r="D38" s="69">
        <v>132</v>
      </c>
      <c r="E38" s="69">
        <v>92</v>
      </c>
      <c r="F38" s="69">
        <v>6</v>
      </c>
      <c r="G38" s="69">
        <f t="shared" si="0"/>
        <v>230</v>
      </c>
      <c r="H38" s="690"/>
      <c r="I38" s="691"/>
      <c r="J38" s="211"/>
      <c r="K38" s="710"/>
      <c r="L38" s="181">
        <v>0.6</v>
      </c>
      <c r="M38" s="69">
        <v>130</v>
      </c>
      <c r="N38" s="69">
        <v>76</v>
      </c>
      <c r="O38" s="69">
        <v>2</v>
      </c>
      <c r="P38" s="69">
        <v>2</v>
      </c>
      <c r="Q38" s="69">
        <f t="shared" si="5"/>
        <v>210</v>
      </c>
      <c r="R38" s="704"/>
      <c r="S38" s="705"/>
    </row>
    <row r="39" spans="2:19" ht="24" customHeight="1" x14ac:dyDescent="0.2">
      <c r="B39" s="699" t="s">
        <v>423</v>
      </c>
      <c r="C39" s="77" t="s">
        <v>405</v>
      </c>
      <c r="D39" s="73">
        <f>+$D$12</f>
        <v>227</v>
      </c>
      <c r="E39" s="73">
        <f>+$E$12</f>
        <v>164</v>
      </c>
      <c r="F39" s="73">
        <f>+$F$12</f>
        <v>11</v>
      </c>
      <c r="G39" s="73">
        <f t="shared" si="0"/>
        <v>402</v>
      </c>
      <c r="H39" s="690"/>
      <c r="I39" s="691"/>
      <c r="J39" s="211"/>
      <c r="K39" s="701" t="s">
        <v>424</v>
      </c>
      <c r="L39" s="177" t="s">
        <v>405</v>
      </c>
      <c r="M39" s="67">
        <f>+M40+M41</f>
        <v>163</v>
      </c>
      <c r="N39" s="67">
        <f>N40+N41</f>
        <v>66</v>
      </c>
      <c r="O39" s="67">
        <f>O40+O41</f>
        <v>0.8</v>
      </c>
      <c r="P39" s="67">
        <v>0</v>
      </c>
      <c r="Q39" s="178">
        <f t="shared" si="5"/>
        <v>229.8</v>
      </c>
      <c r="R39" s="704" t="s">
        <v>453</v>
      </c>
      <c r="S39" s="705"/>
    </row>
    <row r="40" spans="2:19" x14ac:dyDescent="0.2">
      <c r="B40" s="686"/>
      <c r="C40" s="68">
        <v>0.4</v>
      </c>
      <c r="D40" s="69">
        <v>1</v>
      </c>
      <c r="E40" s="69">
        <v>3</v>
      </c>
      <c r="F40" s="69">
        <v>0</v>
      </c>
      <c r="G40" s="69">
        <f t="shared" si="0"/>
        <v>4</v>
      </c>
      <c r="H40" s="690"/>
      <c r="I40" s="691"/>
      <c r="J40" s="211"/>
      <c r="K40" s="702"/>
      <c r="L40" s="179" t="s">
        <v>410</v>
      </c>
      <c r="M40" s="69">
        <v>65</v>
      </c>
      <c r="N40" s="69">
        <v>26</v>
      </c>
      <c r="O40" s="69">
        <v>0.4</v>
      </c>
      <c r="P40" s="69">
        <v>0</v>
      </c>
      <c r="Q40" s="69">
        <f t="shared" si="5"/>
        <v>91.4</v>
      </c>
      <c r="R40" s="704"/>
      <c r="S40" s="705"/>
    </row>
    <row r="41" spans="2:19" x14ac:dyDescent="0.2">
      <c r="B41" s="700"/>
      <c r="C41" s="76">
        <v>0.6</v>
      </c>
      <c r="D41" s="69">
        <v>1</v>
      </c>
      <c r="E41" s="69">
        <v>4</v>
      </c>
      <c r="F41" s="69">
        <v>1</v>
      </c>
      <c r="G41" s="69">
        <f t="shared" si="0"/>
        <v>6</v>
      </c>
      <c r="H41" s="690"/>
      <c r="I41" s="691"/>
      <c r="J41" s="211"/>
      <c r="K41" s="710"/>
      <c r="L41" s="183">
        <v>0.6</v>
      </c>
      <c r="M41" s="69">
        <v>98</v>
      </c>
      <c r="N41" s="75">
        <v>40</v>
      </c>
      <c r="O41" s="75">
        <v>0.4</v>
      </c>
      <c r="P41" s="75">
        <v>0</v>
      </c>
      <c r="Q41" s="75">
        <f t="shared" si="5"/>
        <v>138.4</v>
      </c>
      <c r="R41" s="704"/>
      <c r="S41" s="705"/>
    </row>
    <row r="42" spans="2:19" ht="26.25" customHeight="1" x14ac:dyDescent="0.2">
      <c r="B42" s="699" t="s">
        <v>425</v>
      </c>
      <c r="C42" s="77" t="s">
        <v>405</v>
      </c>
      <c r="D42" s="73">
        <f>+$D$12</f>
        <v>227</v>
      </c>
      <c r="E42" s="73">
        <f>+$E$12</f>
        <v>164</v>
      </c>
      <c r="F42" s="73">
        <f>+$F$12</f>
        <v>11</v>
      </c>
      <c r="G42" s="73">
        <f t="shared" si="0"/>
        <v>402</v>
      </c>
      <c r="H42" s="690"/>
      <c r="I42" s="691"/>
      <c r="J42" s="211"/>
      <c r="K42" s="701" t="s">
        <v>426</v>
      </c>
      <c r="L42" s="177" t="s">
        <v>405</v>
      </c>
      <c r="M42" s="67">
        <f>+M43+M44</f>
        <v>76</v>
      </c>
      <c r="N42" s="67">
        <f>N43+N44</f>
        <v>47</v>
      </c>
      <c r="O42" s="67">
        <f>O43+O44</f>
        <v>4</v>
      </c>
      <c r="P42" s="67">
        <v>0</v>
      </c>
      <c r="Q42" s="178">
        <f t="shared" si="5"/>
        <v>127</v>
      </c>
      <c r="R42" s="704" t="s">
        <v>453</v>
      </c>
      <c r="S42" s="705"/>
    </row>
    <row r="43" spans="2:19" ht="15" customHeight="1" x14ac:dyDescent="0.2">
      <c r="B43" s="686"/>
      <c r="C43" s="68">
        <v>0.4</v>
      </c>
      <c r="D43" s="69">
        <v>2</v>
      </c>
      <c r="E43" s="69">
        <v>2</v>
      </c>
      <c r="F43" s="69">
        <v>0</v>
      </c>
      <c r="G43" s="69">
        <v>0</v>
      </c>
      <c r="H43" s="690" t="s">
        <v>427</v>
      </c>
      <c r="I43" s="691"/>
      <c r="J43" s="211"/>
      <c r="K43" s="702"/>
      <c r="L43" s="179" t="s">
        <v>410</v>
      </c>
      <c r="M43" s="69">
        <v>30</v>
      </c>
      <c r="N43" s="69">
        <v>19</v>
      </c>
      <c r="O43" s="69">
        <v>2</v>
      </c>
      <c r="P43" s="69">
        <v>0</v>
      </c>
      <c r="Q43" s="69">
        <f t="shared" si="5"/>
        <v>51</v>
      </c>
      <c r="R43" s="704"/>
      <c r="S43" s="705"/>
    </row>
    <row r="44" spans="2:19" ht="15.75" customHeight="1" thickBot="1" x14ac:dyDescent="0.25">
      <c r="B44" s="686"/>
      <c r="C44" s="74">
        <v>0.6</v>
      </c>
      <c r="D44" s="75">
        <v>4</v>
      </c>
      <c r="E44" s="75">
        <v>2</v>
      </c>
      <c r="F44" s="75">
        <v>0</v>
      </c>
      <c r="G44" s="75">
        <f t="shared" ref="G44:G77" si="8">+D44+E44+F44</f>
        <v>6</v>
      </c>
      <c r="H44" s="697"/>
      <c r="I44" s="698"/>
      <c r="J44" s="211"/>
      <c r="K44" s="710"/>
      <c r="L44" s="183">
        <v>0.6</v>
      </c>
      <c r="M44" s="75">
        <v>46</v>
      </c>
      <c r="N44" s="75">
        <v>28</v>
      </c>
      <c r="O44" s="75">
        <v>2</v>
      </c>
      <c r="P44" s="75">
        <v>0</v>
      </c>
      <c r="Q44" s="75">
        <f t="shared" si="5"/>
        <v>76</v>
      </c>
      <c r="R44" s="704"/>
      <c r="S44" s="705"/>
    </row>
    <row r="45" spans="2:19" ht="27" customHeight="1" x14ac:dyDescent="0.2">
      <c r="B45" s="685" t="s">
        <v>428</v>
      </c>
      <c r="C45" s="65" t="s">
        <v>405</v>
      </c>
      <c r="D45" s="66">
        <f>D46+D47</f>
        <v>223</v>
      </c>
      <c r="E45" s="66">
        <f>E46+E47</f>
        <v>152</v>
      </c>
      <c r="F45" s="66">
        <f>F46+F47</f>
        <v>11</v>
      </c>
      <c r="G45" s="66">
        <f t="shared" si="8"/>
        <v>386</v>
      </c>
      <c r="H45" s="688" t="s">
        <v>429</v>
      </c>
      <c r="I45" s="689"/>
      <c r="J45" s="211"/>
      <c r="K45" s="701" t="s">
        <v>430</v>
      </c>
      <c r="L45" s="177" t="s">
        <v>405</v>
      </c>
      <c r="M45" s="67">
        <f>+M46+M47</f>
        <v>90</v>
      </c>
      <c r="N45" s="67">
        <f>N46+N47</f>
        <v>23</v>
      </c>
      <c r="O45" s="67">
        <f>O46+O47</f>
        <v>3.2</v>
      </c>
      <c r="P45" s="67">
        <v>0</v>
      </c>
      <c r="Q45" s="178">
        <f t="shared" si="5"/>
        <v>116.2</v>
      </c>
      <c r="R45" s="704" t="s">
        <v>453</v>
      </c>
      <c r="S45" s="705"/>
    </row>
    <row r="46" spans="2:19" x14ac:dyDescent="0.2">
      <c r="B46" s="686"/>
      <c r="C46" s="68">
        <v>0.4</v>
      </c>
      <c r="D46" s="69">
        <v>89</v>
      </c>
      <c r="E46" s="69">
        <v>61</v>
      </c>
      <c r="F46" s="69">
        <v>4</v>
      </c>
      <c r="G46" s="69">
        <f t="shared" si="8"/>
        <v>154</v>
      </c>
      <c r="H46" s="690"/>
      <c r="I46" s="691"/>
      <c r="J46" s="211"/>
      <c r="K46" s="702"/>
      <c r="L46" s="179" t="s">
        <v>410</v>
      </c>
      <c r="M46" s="69">
        <v>36</v>
      </c>
      <c r="N46" s="69">
        <v>9</v>
      </c>
      <c r="O46" s="69">
        <v>1.2</v>
      </c>
      <c r="P46" s="69">
        <v>1</v>
      </c>
      <c r="Q46" s="69">
        <f t="shared" si="5"/>
        <v>47.2</v>
      </c>
      <c r="R46" s="704"/>
      <c r="S46" s="705"/>
    </row>
    <row r="47" spans="2:19" x14ac:dyDescent="0.2">
      <c r="B47" s="700"/>
      <c r="C47" s="76">
        <v>0.6</v>
      </c>
      <c r="D47" s="69">
        <v>134</v>
      </c>
      <c r="E47" s="69">
        <v>91</v>
      </c>
      <c r="F47" s="69">
        <v>7</v>
      </c>
      <c r="G47" s="69">
        <f t="shared" si="8"/>
        <v>232</v>
      </c>
      <c r="H47" s="690"/>
      <c r="I47" s="691"/>
      <c r="J47" s="211"/>
      <c r="K47" s="710"/>
      <c r="L47" s="183">
        <v>0.6</v>
      </c>
      <c r="M47" s="75">
        <v>54</v>
      </c>
      <c r="N47" s="75">
        <v>14</v>
      </c>
      <c r="O47" s="75">
        <v>2</v>
      </c>
      <c r="P47" s="75">
        <v>2</v>
      </c>
      <c r="Q47" s="75">
        <f t="shared" si="5"/>
        <v>72</v>
      </c>
      <c r="R47" s="704"/>
      <c r="S47" s="705"/>
    </row>
    <row r="48" spans="2:19" ht="24.75" customHeight="1" x14ac:dyDescent="0.2">
      <c r="B48" s="699" t="s">
        <v>431</v>
      </c>
      <c r="C48" s="77" t="s">
        <v>405</v>
      </c>
      <c r="D48" s="67">
        <f>D49+D50</f>
        <v>217</v>
      </c>
      <c r="E48" s="67">
        <f>E49+E50</f>
        <v>147</v>
      </c>
      <c r="F48" s="67">
        <f>F49+F50</f>
        <v>11</v>
      </c>
      <c r="G48" s="67">
        <f t="shared" si="8"/>
        <v>375</v>
      </c>
      <c r="H48" s="690" t="s">
        <v>429</v>
      </c>
      <c r="I48" s="691"/>
      <c r="J48" s="211"/>
      <c r="K48" s="701" t="s">
        <v>786</v>
      </c>
      <c r="L48" s="177" t="s">
        <v>405</v>
      </c>
      <c r="M48" s="67">
        <f>+M49+M50</f>
        <v>220</v>
      </c>
      <c r="N48" s="67">
        <f>N49+N50</f>
        <v>97</v>
      </c>
      <c r="O48" s="67">
        <f>O49+O50</f>
        <v>12</v>
      </c>
      <c r="P48" s="67">
        <f>P12</f>
        <v>0</v>
      </c>
      <c r="Q48" s="178">
        <f t="shared" si="5"/>
        <v>329</v>
      </c>
      <c r="R48" s="704" t="s">
        <v>453</v>
      </c>
      <c r="S48" s="705"/>
    </row>
    <row r="49" spans="2:19" ht="45.75" customHeight="1" x14ac:dyDescent="0.2">
      <c r="B49" s="686"/>
      <c r="C49" s="68">
        <v>0.4</v>
      </c>
      <c r="D49" s="69">
        <v>87</v>
      </c>
      <c r="E49" s="69">
        <v>59</v>
      </c>
      <c r="F49" s="69">
        <v>4</v>
      </c>
      <c r="G49" s="69">
        <f t="shared" si="8"/>
        <v>150</v>
      </c>
      <c r="H49" s="690"/>
      <c r="I49" s="691"/>
      <c r="J49" s="211"/>
      <c r="K49" s="702"/>
      <c r="L49" s="179" t="s">
        <v>410</v>
      </c>
      <c r="M49" s="69">
        <v>88</v>
      </c>
      <c r="N49" s="69">
        <v>39</v>
      </c>
      <c r="O49" s="69">
        <v>5</v>
      </c>
      <c r="P49" s="69">
        <v>0</v>
      </c>
      <c r="Q49" s="69">
        <f t="shared" si="5"/>
        <v>132</v>
      </c>
      <c r="R49" s="711"/>
      <c r="S49" s="712"/>
    </row>
    <row r="50" spans="2:19" x14ac:dyDescent="0.2">
      <c r="B50" s="700"/>
      <c r="C50" s="76">
        <v>0.6</v>
      </c>
      <c r="D50" s="69">
        <v>130</v>
      </c>
      <c r="E50" s="69">
        <v>88</v>
      </c>
      <c r="F50" s="69">
        <v>7</v>
      </c>
      <c r="G50" s="69">
        <f t="shared" si="8"/>
        <v>225</v>
      </c>
      <c r="H50" s="690"/>
      <c r="I50" s="691"/>
      <c r="J50" s="211"/>
      <c r="K50" s="710"/>
      <c r="L50" s="183">
        <v>0.6</v>
      </c>
      <c r="M50" s="75">
        <v>132</v>
      </c>
      <c r="N50" s="75">
        <v>58</v>
      </c>
      <c r="O50" s="75">
        <v>7</v>
      </c>
      <c r="P50" s="75">
        <v>0</v>
      </c>
      <c r="Q50" s="75">
        <f t="shared" si="5"/>
        <v>197</v>
      </c>
      <c r="R50" s="704"/>
      <c r="S50" s="705"/>
    </row>
    <row r="51" spans="2:19" ht="27" customHeight="1" x14ac:dyDescent="0.2">
      <c r="B51" s="699" t="s">
        <v>432</v>
      </c>
      <c r="C51" s="77" t="s">
        <v>405</v>
      </c>
      <c r="D51" s="67">
        <v>0</v>
      </c>
      <c r="E51" s="67">
        <v>0</v>
      </c>
      <c r="F51" s="67">
        <v>0</v>
      </c>
      <c r="G51" s="67">
        <f t="shared" si="8"/>
        <v>0</v>
      </c>
      <c r="H51" s="690" t="s">
        <v>429</v>
      </c>
      <c r="I51" s="691"/>
      <c r="J51" s="211"/>
      <c r="K51" s="701" t="s">
        <v>433</v>
      </c>
      <c r="L51" s="177" t="s">
        <v>405</v>
      </c>
      <c r="M51" s="67">
        <f>+M52+M53</f>
        <v>319</v>
      </c>
      <c r="N51" s="67">
        <f>N52+N53</f>
        <v>136</v>
      </c>
      <c r="O51" s="67">
        <f>O52+O53</f>
        <v>4</v>
      </c>
      <c r="P51" s="67">
        <f t="shared" ref="P51:P53" si="9">P39+P42+P45</f>
        <v>0</v>
      </c>
      <c r="Q51" s="178">
        <f t="shared" ref="Q51:Q56" si="10">SUM(M51:P51)</f>
        <v>459</v>
      </c>
      <c r="R51" s="704" t="s">
        <v>453</v>
      </c>
      <c r="S51" s="705"/>
    </row>
    <row r="52" spans="2:19" x14ac:dyDescent="0.2">
      <c r="B52" s="686"/>
      <c r="C52" s="68">
        <v>0.4</v>
      </c>
      <c r="D52" s="69">
        <v>0</v>
      </c>
      <c r="E52" s="69">
        <v>0</v>
      </c>
      <c r="F52" s="69">
        <v>0</v>
      </c>
      <c r="G52" s="69">
        <f t="shared" si="8"/>
        <v>0</v>
      </c>
      <c r="H52" s="690"/>
      <c r="I52" s="691"/>
      <c r="J52" s="211"/>
      <c r="K52" s="702"/>
      <c r="L52" s="179" t="s">
        <v>410</v>
      </c>
      <c r="M52" s="69">
        <v>128</v>
      </c>
      <c r="N52" s="69">
        <v>54</v>
      </c>
      <c r="O52" s="69">
        <v>2</v>
      </c>
      <c r="P52" s="69">
        <v>2</v>
      </c>
      <c r="Q52" s="69">
        <f t="shared" si="10"/>
        <v>186</v>
      </c>
      <c r="R52" s="704"/>
      <c r="S52" s="705"/>
    </row>
    <row r="53" spans="2:19" x14ac:dyDescent="0.2">
      <c r="B53" s="700"/>
      <c r="C53" s="76">
        <v>0.6</v>
      </c>
      <c r="D53" s="69">
        <v>0</v>
      </c>
      <c r="E53" s="69">
        <v>0</v>
      </c>
      <c r="F53" s="69">
        <v>0</v>
      </c>
      <c r="G53" s="69">
        <f t="shared" si="8"/>
        <v>0</v>
      </c>
      <c r="H53" s="690"/>
      <c r="I53" s="691"/>
      <c r="J53" s="211"/>
      <c r="K53" s="710"/>
      <c r="L53" s="183">
        <v>0.6</v>
      </c>
      <c r="M53" s="75">
        <v>191</v>
      </c>
      <c r="N53" s="75">
        <v>82</v>
      </c>
      <c r="O53" s="75">
        <v>2</v>
      </c>
      <c r="P53" s="75">
        <f t="shared" si="9"/>
        <v>2</v>
      </c>
      <c r="Q53" s="75">
        <f t="shared" si="10"/>
        <v>277</v>
      </c>
      <c r="R53" s="704"/>
      <c r="S53" s="705"/>
    </row>
    <row r="54" spans="2:19" ht="21" customHeight="1" x14ac:dyDescent="0.2">
      <c r="B54" s="699" t="s">
        <v>434</v>
      </c>
      <c r="C54" s="77" t="s">
        <v>405</v>
      </c>
      <c r="D54" s="67">
        <v>0</v>
      </c>
      <c r="E54" s="67">
        <v>0</v>
      </c>
      <c r="F54" s="67">
        <v>0</v>
      </c>
      <c r="G54" s="67">
        <f t="shared" si="8"/>
        <v>0</v>
      </c>
      <c r="H54" s="690" t="s">
        <v>429</v>
      </c>
      <c r="I54" s="691"/>
      <c r="J54" s="211"/>
      <c r="K54" s="701" t="s">
        <v>435</v>
      </c>
      <c r="L54" s="177" t="s">
        <v>405</v>
      </c>
      <c r="M54" s="67">
        <f>M39+M42+M45</f>
        <v>329</v>
      </c>
      <c r="N54" s="67">
        <f>N12</f>
        <v>164</v>
      </c>
      <c r="O54" s="67">
        <f>O12</f>
        <v>11</v>
      </c>
      <c r="P54" s="67">
        <f>P12</f>
        <v>0</v>
      </c>
      <c r="Q54" s="178">
        <f t="shared" si="10"/>
        <v>504</v>
      </c>
      <c r="R54" s="704" t="s">
        <v>453</v>
      </c>
      <c r="S54" s="705"/>
    </row>
    <row r="55" spans="2:19" ht="15.75" customHeight="1" x14ac:dyDescent="0.2">
      <c r="B55" s="686"/>
      <c r="C55" s="68">
        <v>0.4</v>
      </c>
      <c r="D55" s="69">
        <v>0</v>
      </c>
      <c r="E55" s="69">
        <v>0</v>
      </c>
      <c r="F55" s="69">
        <v>0</v>
      </c>
      <c r="G55" s="69">
        <f t="shared" si="8"/>
        <v>0</v>
      </c>
      <c r="H55" s="690"/>
      <c r="I55" s="691"/>
      <c r="J55" s="211"/>
      <c r="K55" s="702"/>
      <c r="L55" s="179" t="s">
        <v>410</v>
      </c>
      <c r="M55" s="75">
        <v>0</v>
      </c>
      <c r="N55" s="69">
        <v>0</v>
      </c>
      <c r="O55" s="69">
        <v>0</v>
      </c>
      <c r="P55" s="69">
        <v>0</v>
      </c>
      <c r="Q55" s="69">
        <f t="shared" si="10"/>
        <v>0</v>
      </c>
      <c r="R55" s="706"/>
      <c r="S55" s="707"/>
    </row>
    <row r="56" spans="2:19" ht="13.5" thickBot="1" x14ac:dyDescent="0.25">
      <c r="B56" s="687"/>
      <c r="C56" s="70">
        <v>0.6</v>
      </c>
      <c r="D56" s="71">
        <v>0</v>
      </c>
      <c r="E56" s="71">
        <v>0</v>
      </c>
      <c r="F56" s="71">
        <v>0</v>
      </c>
      <c r="G56" s="71">
        <f t="shared" si="8"/>
        <v>0</v>
      </c>
      <c r="H56" s="692"/>
      <c r="I56" s="693"/>
      <c r="J56" s="211"/>
      <c r="K56" s="703"/>
      <c r="L56" s="184">
        <v>0.6</v>
      </c>
      <c r="M56" s="71">
        <v>0</v>
      </c>
      <c r="N56" s="71">
        <v>0</v>
      </c>
      <c r="O56" s="71">
        <v>0</v>
      </c>
      <c r="P56" s="71">
        <v>0</v>
      </c>
      <c r="Q56" s="71">
        <f t="shared" si="10"/>
        <v>0</v>
      </c>
      <c r="R56" s="708"/>
      <c r="S56" s="709"/>
    </row>
    <row r="57" spans="2:19" ht="12.75" customHeight="1" x14ac:dyDescent="0.2">
      <c r="B57" s="686" t="s">
        <v>436</v>
      </c>
      <c r="C57" s="72" t="s">
        <v>405</v>
      </c>
      <c r="D57" s="73">
        <f>D58+D59</f>
        <v>223</v>
      </c>
      <c r="E57" s="73">
        <f>E58+E59</f>
        <v>151</v>
      </c>
      <c r="F57" s="73">
        <f t="shared" ref="F57" si="11">SUM(F58:F59)</f>
        <v>11</v>
      </c>
      <c r="G57" s="73">
        <f t="shared" si="8"/>
        <v>385</v>
      </c>
      <c r="H57" s="695" t="s">
        <v>429</v>
      </c>
      <c r="I57" s="696"/>
      <c r="J57" s="211"/>
    </row>
    <row r="58" spans="2:19" x14ac:dyDescent="0.2">
      <c r="B58" s="686"/>
      <c r="C58" s="68">
        <v>0.4</v>
      </c>
      <c r="D58" s="69">
        <v>89</v>
      </c>
      <c r="E58" s="69">
        <v>60</v>
      </c>
      <c r="F58" s="69">
        <v>4</v>
      </c>
      <c r="G58" s="69">
        <f t="shared" si="8"/>
        <v>153</v>
      </c>
      <c r="H58" s="690"/>
      <c r="I58" s="691"/>
      <c r="J58" s="211"/>
      <c r="K58" s="54" t="s">
        <v>801</v>
      </c>
    </row>
    <row r="59" spans="2:19" x14ac:dyDescent="0.2">
      <c r="B59" s="700"/>
      <c r="C59" s="76">
        <v>0.6</v>
      </c>
      <c r="D59" s="69">
        <v>134</v>
      </c>
      <c r="E59" s="69">
        <v>91</v>
      </c>
      <c r="F59" s="69">
        <v>7</v>
      </c>
      <c r="G59" s="69">
        <f t="shared" si="8"/>
        <v>232</v>
      </c>
      <c r="H59" s="690"/>
      <c r="I59" s="691"/>
      <c r="J59" s="211"/>
    </row>
    <row r="60" spans="2:19" ht="12.75" customHeight="1" x14ac:dyDescent="0.2">
      <c r="B60" s="699" t="s">
        <v>437</v>
      </c>
      <c r="C60" s="77" t="s">
        <v>405</v>
      </c>
      <c r="D60" s="67">
        <f>D61+D62</f>
        <v>223</v>
      </c>
      <c r="E60" s="67">
        <f>E61+E62</f>
        <v>151</v>
      </c>
      <c r="F60" s="67">
        <f>F61+F62</f>
        <v>11</v>
      </c>
      <c r="G60" s="67">
        <f t="shared" si="8"/>
        <v>385</v>
      </c>
      <c r="H60" s="690" t="s">
        <v>429</v>
      </c>
      <c r="I60" s="691"/>
      <c r="J60" s="211"/>
    </row>
    <row r="61" spans="2:19" x14ac:dyDescent="0.2">
      <c r="B61" s="686"/>
      <c r="C61" s="68">
        <v>0.4</v>
      </c>
      <c r="D61" s="69">
        <v>89</v>
      </c>
      <c r="E61" s="69">
        <v>60</v>
      </c>
      <c r="F61" s="69">
        <v>4</v>
      </c>
      <c r="G61" s="69">
        <f t="shared" si="8"/>
        <v>153</v>
      </c>
      <c r="H61" s="690"/>
      <c r="I61" s="691"/>
      <c r="J61" s="211"/>
    </row>
    <row r="62" spans="2:19" x14ac:dyDescent="0.2">
      <c r="B62" s="700"/>
      <c r="C62" s="76">
        <v>0.6</v>
      </c>
      <c r="D62" s="69">
        <v>134</v>
      </c>
      <c r="E62" s="69">
        <v>91</v>
      </c>
      <c r="F62" s="69">
        <v>7</v>
      </c>
      <c r="G62" s="69">
        <f t="shared" si="8"/>
        <v>232</v>
      </c>
      <c r="H62" s="690"/>
      <c r="I62" s="691"/>
      <c r="J62" s="211"/>
    </row>
    <row r="63" spans="2:19" ht="12.75" customHeight="1" x14ac:dyDescent="0.2">
      <c r="B63" s="699" t="s">
        <v>438</v>
      </c>
      <c r="C63" s="77" t="s">
        <v>405</v>
      </c>
      <c r="D63" s="67">
        <v>0</v>
      </c>
      <c r="E63" s="67">
        <v>0</v>
      </c>
      <c r="F63" s="67">
        <v>0</v>
      </c>
      <c r="G63" s="67">
        <f t="shared" si="8"/>
        <v>0</v>
      </c>
      <c r="H63" s="690" t="s">
        <v>429</v>
      </c>
      <c r="I63" s="691"/>
      <c r="J63" s="211"/>
    </row>
    <row r="64" spans="2:19" x14ac:dyDescent="0.2">
      <c r="B64" s="686"/>
      <c r="C64" s="68">
        <v>0.4</v>
      </c>
      <c r="D64" s="69">
        <v>0</v>
      </c>
      <c r="E64" s="69">
        <v>0</v>
      </c>
      <c r="F64" s="69">
        <v>0</v>
      </c>
      <c r="G64" s="69">
        <f t="shared" si="8"/>
        <v>0</v>
      </c>
      <c r="H64" s="690"/>
      <c r="I64" s="691"/>
      <c r="J64" s="211"/>
    </row>
    <row r="65" spans="2:10" x14ac:dyDescent="0.2">
      <c r="B65" s="700"/>
      <c r="C65" s="76">
        <v>0.6</v>
      </c>
      <c r="D65" s="69">
        <v>0</v>
      </c>
      <c r="E65" s="69">
        <v>0</v>
      </c>
      <c r="F65" s="69">
        <v>0</v>
      </c>
      <c r="G65" s="69">
        <f t="shared" si="8"/>
        <v>0</v>
      </c>
      <c r="H65" s="690"/>
      <c r="I65" s="691"/>
      <c r="J65" s="211"/>
    </row>
    <row r="66" spans="2:10" ht="12.75" customHeight="1" x14ac:dyDescent="0.2">
      <c r="B66" s="699" t="s">
        <v>439</v>
      </c>
      <c r="C66" s="77" t="s">
        <v>405</v>
      </c>
      <c r="D66" s="67">
        <v>0</v>
      </c>
      <c r="E66" s="67">
        <v>0</v>
      </c>
      <c r="F66" s="67">
        <v>0</v>
      </c>
      <c r="G66" s="67">
        <f t="shared" si="8"/>
        <v>0</v>
      </c>
      <c r="H66" s="690" t="s">
        <v>429</v>
      </c>
      <c r="I66" s="691"/>
      <c r="J66" s="211"/>
    </row>
    <row r="67" spans="2:10" ht="15.75" customHeight="1" x14ac:dyDescent="0.2">
      <c r="B67" s="686"/>
      <c r="C67" s="68">
        <v>0.4</v>
      </c>
      <c r="D67" s="69">
        <v>0</v>
      </c>
      <c r="E67" s="69">
        <v>0</v>
      </c>
      <c r="F67" s="69">
        <v>0</v>
      </c>
      <c r="G67" s="69">
        <f t="shared" si="8"/>
        <v>0</v>
      </c>
      <c r="H67" s="690"/>
      <c r="I67" s="691"/>
      <c r="J67" s="211"/>
    </row>
    <row r="68" spans="2:10" ht="15.75" customHeight="1" thickBot="1" x14ac:dyDescent="0.25">
      <c r="B68" s="686"/>
      <c r="C68" s="74">
        <v>0.6</v>
      </c>
      <c r="D68" s="75">
        <v>0</v>
      </c>
      <c r="E68" s="75">
        <v>0</v>
      </c>
      <c r="F68" s="75">
        <v>0</v>
      </c>
      <c r="G68" s="75">
        <f t="shared" si="8"/>
        <v>0</v>
      </c>
      <c r="H68" s="697"/>
      <c r="I68" s="698"/>
      <c r="J68" s="211"/>
    </row>
    <row r="69" spans="2:10" ht="12.75" customHeight="1" x14ac:dyDescent="0.2">
      <c r="B69" s="685" t="s">
        <v>440</v>
      </c>
      <c r="C69" s="65" t="s">
        <v>405</v>
      </c>
      <c r="D69" s="66">
        <f>D70+D71</f>
        <v>97</v>
      </c>
      <c r="E69" s="66">
        <f t="shared" ref="E69:F69" si="12">E70+E71</f>
        <v>29</v>
      </c>
      <c r="F69" s="66">
        <f t="shared" si="12"/>
        <v>3</v>
      </c>
      <c r="G69" s="66">
        <f t="shared" si="8"/>
        <v>129</v>
      </c>
      <c r="H69" s="688"/>
      <c r="I69" s="689"/>
      <c r="J69" s="211"/>
    </row>
    <row r="70" spans="2:10" ht="15.75" customHeight="1" x14ac:dyDescent="0.2">
      <c r="B70" s="686"/>
      <c r="C70" s="68">
        <v>0.4</v>
      </c>
      <c r="D70" s="69">
        <v>39</v>
      </c>
      <c r="E70" s="69">
        <v>12</v>
      </c>
      <c r="F70" s="69">
        <v>1</v>
      </c>
      <c r="G70" s="69">
        <f t="shared" si="8"/>
        <v>52</v>
      </c>
      <c r="H70" s="690" t="s">
        <v>429</v>
      </c>
      <c r="I70" s="691"/>
      <c r="J70" s="211"/>
    </row>
    <row r="71" spans="2:10" ht="15.75" customHeight="1" thickBot="1" x14ac:dyDescent="0.25">
      <c r="B71" s="687"/>
      <c r="C71" s="70">
        <v>0.6</v>
      </c>
      <c r="D71" s="71">
        <v>58</v>
      </c>
      <c r="E71" s="71">
        <v>17</v>
      </c>
      <c r="F71" s="71">
        <v>2</v>
      </c>
      <c r="G71" s="71">
        <f t="shared" si="8"/>
        <v>77</v>
      </c>
      <c r="H71" s="692"/>
      <c r="I71" s="693"/>
      <c r="J71" s="211"/>
    </row>
    <row r="72" spans="2:10" ht="12.75" customHeight="1" x14ac:dyDescent="0.2">
      <c r="B72" s="686" t="s">
        <v>441</v>
      </c>
      <c r="C72" s="72" t="s">
        <v>405</v>
      </c>
      <c r="D72" s="73">
        <f>D73+D74</f>
        <v>206</v>
      </c>
      <c r="E72" s="73">
        <f>E73+E74</f>
        <v>143</v>
      </c>
      <c r="F72" s="73">
        <f t="shared" ref="F72" si="13">F73+F74</f>
        <v>11</v>
      </c>
      <c r="G72" s="73">
        <f t="shared" si="8"/>
        <v>360</v>
      </c>
      <c r="H72" s="695" t="s">
        <v>429</v>
      </c>
      <c r="I72" s="696"/>
      <c r="J72" s="211"/>
    </row>
    <row r="73" spans="2:10" ht="15.75" customHeight="1" x14ac:dyDescent="0.2">
      <c r="B73" s="686"/>
      <c r="C73" s="68">
        <v>0.4</v>
      </c>
      <c r="D73" s="69">
        <v>82</v>
      </c>
      <c r="E73" s="69">
        <v>57</v>
      </c>
      <c r="F73" s="69">
        <v>4</v>
      </c>
      <c r="G73" s="69">
        <f t="shared" si="8"/>
        <v>143</v>
      </c>
      <c r="H73" s="690"/>
      <c r="I73" s="691"/>
      <c r="J73" s="211"/>
    </row>
    <row r="74" spans="2:10" ht="15.75" customHeight="1" thickBot="1" x14ac:dyDescent="0.25">
      <c r="B74" s="686"/>
      <c r="C74" s="74">
        <v>0.6</v>
      </c>
      <c r="D74" s="75">
        <v>124</v>
      </c>
      <c r="E74" s="75">
        <v>86</v>
      </c>
      <c r="F74" s="75">
        <v>7</v>
      </c>
      <c r="G74" s="75">
        <f t="shared" si="8"/>
        <v>217</v>
      </c>
      <c r="H74" s="697"/>
      <c r="I74" s="698"/>
      <c r="J74" s="211"/>
    </row>
    <row r="75" spans="2:10" x14ac:dyDescent="0.2">
      <c r="B75" s="685" t="s">
        <v>442</v>
      </c>
      <c r="C75" s="65" t="s">
        <v>405</v>
      </c>
      <c r="D75" s="66">
        <f>D76+D77</f>
        <v>194</v>
      </c>
      <c r="E75" s="66">
        <f>E76+E77</f>
        <v>128</v>
      </c>
      <c r="F75" s="66">
        <f t="shared" ref="F75" si="14">F76+F77</f>
        <v>8</v>
      </c>
      <c r="G75" s="66">
        <f t="shared" si="8"/>
        <v>330</v>
      </c>
      <c r="H75" s="688" t="s">
        <v>429</v>
      </c>
      <c r="I75" s="689"/>
      <c r="J75" s="211"/>
    </row>
    <row r="76" spans="2:10" ht="15.75" customHeight="1" x14ac:dyDescent="0.2">
      <c r="B76" s="686"/>
      <c r="C76" s="68">
        <v>0.4</v>
      </c>
      <c r="D76" s="69">
        <v>78</v>
      </c>
      <c r="E76" s="69">
        <v>51</v>
      </c>
      <c r="F76" s="69">
        <v>3</v>
      </c>
      <c r="G76" s="69">
        <f t="shared" si="8"/>
        <v>132</v>
      </c>
      <c r="H76" s="690"/>
      <c r="I76" s="691"/>
      <c r="J76" s="211"/>
    </row>
    <row r="77" spans="2:10" ht="15.75" customHeight="1" thickBot="1" x14ac:dyDescent="0.25">
      <c r="B77" s="687"/>
      <c r="C77" s="70">
        <v>0.6</v>
      </c>
      <c r="D77" s="71">
        <v>116</v>
      </c>
      <c r="E77" s="71">
        <v>77</v>
      </c>
      <c r="F77" s="71">
        <v>5</v>
      </c>
      <c r="G77" s="71">
        <f t="shared" si="8"/>
        <v>198</v>
      </c>
      <c r="H77" s="692"/>
      <c r="I77" s="693"/>
      <c r="J77" s="211"/>
    </row>
    <row r="78" spans="2:10" ht="19.5" customHeight="1" x14ac:dyDescent="0.2"/>
    <row r="79" spans="2:10" ht="65.25" customHeight="1" x14ac:dyDescent="0.2">
      <c r="B79" s="694" t="s">
        <v>738</v>
      </c>
      <c r="C79" s="694"/>
      <c r="D79" s="694"/>
      <c r="E79" s="694"/>
      <c r="F79" s="694"/>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83"/>
  <sheetViews>
    <sheetView showGridLines="0" zoomScale="50" zoomScaleNormal="50" zoomScalePageLayoutView="95" workbookViewId="0">
      <pane xSplit="1" topLeftCell="B1" activePane="topRight" state="frozen"/>
      <selection pane="topRight" activeCell="P10" sqref="P10"/>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43"/>
      <c r="C1" s="344"/>
      <c r="D1" s="344"/>
      <c r="E1" s="344"/>
      <c r="F1" s="344"/>
      <c r="G1" s="344"/>
      <c r="H1" s="344"/>
      <c r="I1" s="344"/>
      <c r="J1" s="344"/>
      <c r="K1" s="344"/>
      <c r="L1" s="344"/>
      <c r="M1" s="344"/>
      <c r="N1" s="344"/>
      <c r="O1" s="344"/>
      <c r="P1" s="344"/>
      <c r="Q1" s="344"/>
      <c r="R1" s="344"/>
      <c r="S1" s="344"/>
      <c r="T1" s="344"/>
      <c r="U1" s="345"/>
    </row>
    <row r="2" spans="1:21" ht="25.5" customHeight="1" x14ac:dyDescent="0.2">
      <c r="B2" s="818" t="s">
        <v>136</v>
      </c>
      <c r="C2" s="819"/>
      <c r="D2" s="819"/>
      <c r="E2" s="819"/>
      <c r="F2" s="819"/>
      <c r="G2" s="819"/>
      <c r="H2" s="819"/>
      <c r="I2" s="819"/>
      <c r="J2" s="819"/>
      <c r="K2" s="819"/>
      <c r="L2" s="819"/>
      <c r="M2" s="819"/>
      <c r="N2" s="819"/>
      <c r="O2" s="819"/>
      <c r="P2" s="819"/>
      <c r="Q2" s="819"/>
      <c r="R2" s="819"/>
      <c r="S2" s="819"/>
      <c r="T2" s="819"/>
      <c r="U2" s="820"/>
    </row>
    <row r="3" spans="1:21" ht="21.75" customHeight="1" x14ac:dyDescent="0.2">
      <c r="A3" s="1" t="s">
        <v>773</v>
      </c>
      <c r="B3" s="821" t="s">
        <v>137</v>
      </c>
      <c r="C3" s="822"/>
      <c r="D3" s="822"/>
      <c r="E3" s="822"/>
      <c r="F3" s="822"/>
      <c r="G3" s="822"/>
      <c r="H3" s="822"/>
      <c r="I3" s="822"/>
      <c r="J3" s="822"/>
      <c r="K3" s="822"/>
      <c r="L3" s="822"/>
      <c r="M3" s="822"/>
      <c r="N3" s="822"/>
      <c r="O3" s="822"/>
      <c r="P3" s="822"/>
      <c r="Q3" s="822"/>
      <c r="R3" s="822"/>
      <c r="S3" s="822"/>
      <c r="T3" s="822"/>
      <c r="U3" s="823"/>
    </row>
    <row r="4" spans="1:21" ht="21" customHeight="1" x14ac:dyDescent="0.2">
      <c r="B4" s="788" t="s">
        <v>138</v>
      </c>
      <c r="C4" s="788"/>
      <c r="D4" s="789" t="s">
        <v>139</v>
      </c>
      <c r="E4" s="789"/>
      <c r="F4" s="824" t="s">
        <v>140</v>
      </c>
      <c r="G4" s="790" t="s">
        <v>141</v>
      </c>
      <c r="H4" s="790"/>
      <c r="I4" s="790"/>
      <c r="J4" s="790"/>
      <c r="K4" s="790"/>
      <c r="L4" s="826"/>
      <c r="M4" s="827"/>
      <c r="N4" s="826" t="s">
        <v>142</v>
      </c>
      <c r="O4" s="828"/>
      <c r="P4" s="828"/>
      <c r="Q4" s="828"/>
      <c r="R4" s="827"/>
      <c r="S4" s="829" t="s">
        <v>99</v>
      </c>
      <c r="T4" s="830"/>
      <c r="U4" s="831"/>
    </row>
    <row r="5" spans="1:21" ht="47.25" customHeight="1" x14ac:dyDescent="0.2">
      <c r="B5" s="788"/>
      <c r="C5" s="788"/>
      <c r="D5" s="789"/>
      <c r="E5" s="789"/>
      <c r="F5" s="825"/>
      <c r="G5" s="791" t="s">
        <v>143</v>
      </c>
      <c r="H5" s="789"/>
      <c r="I5" s="789"/>
      <c r="J5" s="791" t="s">
        <v>144</v>
      </c>
      <c r="K5" s="791"/>
      <c r="L5" s="791" t="s">
        <v>145</v>
      </c>
      <c r="M5" s="791"/>
      <c r="N5" s="226" t="s">
        <v>146</v>
      </c>
      <c r="O5" s="226" t="s">
        <v>147</v>
      </c>
      <c r="P5" s="30" t="s">
        <v>148</v>
      </c>
      <c r="Q5" s="840" t="s">
        <v>149</v>
      </c>
      <c r="R5" s="841"/>
      <c r="S5" s="832"/>
      <c r="T5" s="833"/>
      <c r="U5" s="834"/>
    </row>
    <row r="6" spans="1:21" ht="39.75" customHeight="1" x14ac:dyDescent="0.25">
      <c r="B6" s="266" t="s">
        <v>150</v>
      </c>
      <c r="C6" s="267"/>
      <c r="D6" s="835" t="s">
        <v>151</v>
      </c>
      <c r="E6" s="836"/>
      <c r="F6" s="99" t="s">
        <v>152</v>
      </c>
      <c r="G6" s="799"/>
      <c r="H6" s="799"/>
      <c r="I6" s="799"/>
      <c r="J6" s="483" t="s">
        <v>153</v>
      </c>
      <c r="K6" s="483"/>
      <c r="L6" s="842"/>
      <c r="M6" s="842"/>
      <c r="N6" s="131">
        <v>5268448465</v>
      </c>
      <c r="O6" s="31"/>
      <c r="P6" s="32"/>
      <c r="Q6" s="838">
        <v>0</v>
      </c>
      <c r="R6" s="839">
        <v>0</v>
      </c>
      <c r="S6" s="222"/>
      <c r="T6" s="223"/>
      <c r="U6" s="224"/>
    </row>
    <row r="7" spans="1:21" ht="39.75" customHeight="1" x14ac:dyDescent="0.25">
      <c r="B7" s="266" t="s">
        <v>154</v>
      </c>
      <c r="C7" s="267"/>
      <c r="D7" s="835" t="s">
        <v>151</v>
      </c>
      <c r="E7" s="836"/>
      <c r="F7" s="99" t="s">
        <v>152</v>
      </c>
      <c r="G7" s="799"/>
      <c r="H7" s="799"/>
      <c r="I7" s="799"/>
      <c r="J7" s="837" t="s">
        <v>155</v>
      </c>
      <c r="K7" s="837"/>
      <c r="L7" s="837"/>
      <c r="M7" s="837"/>
      <c r="N7" s="33">
        <v>20324681095</v>
      </c>
      <c r="O7" s="31"/>
      <c r="P7" s="32"/>
      <c r="Q7" s="838">
        <v>0</v>
      </c>
      <c r="R7" s="839">
        <v>0</v>
      </c>
      <c r="S7" s="222"/>
      <c r="T7" s="223"/>
      <c r="U7" s="224"/>
    </row>
    <row r="8" spans="1:21" ht="39.75" customHeight="1" x14ac:dyDescent="0.25">
      <c r="B8" s="266" t="s">
        <v>156</v>
      </c>
      <c r="C8" s="267"/>
      <c r="D8" s="835" t="s">
        <v>151</v>
      </c>
      <c r="E8" s="836"/>
      <c r="F8" s="99" t="s">
        <v>152</v>
      </c>
      <c r="G8" s="799"/>
      <c r="H8" s="799"/>
      <c r="I8" s="799"/>
      <c r="J8" s="837" t="s">
        <v>157</v>
      </c>
      <c r="K8" s="837"/>
      <c r="L8" s="837"/>
      <c r="M8" s="837"/>
      <c r="N8" s="33">
        <v>26799206349</v>
      </c>
      <c r="O8" s="31"/>
      <c r="P8" s="32"/>
      <c r="Q8" s="838">
        <v>0</v>
      </c>
      <c r="R8" s="839">
        <v>0</v>
      </c>
      <c r="S8" s="222"/>
      <c r="T8" s="223"/>
      <c r="U8" s="224"/>
    </row>
    <row r="9" spans="1:21" ht="131.25" customHeight="1" x14ac:dyDescent="0.25">
      <c r="B9" s="266" t="s">
        <v>158</v>
      </c>
      <c r="C9" s="267"/>
      <c r="D9" s="835" t="s">
        <v>151</v>
      </c>
      <c r="E9" s="836"/>
      <c r="F9" s="99" t="s">
        <v>152</v>
      </c>
      <c r="G9" s="799"/>
      <c r="H9" s="799"/>
      <c r="I9" s="799"/>
      <c r="J9" s="837" t="s">
        <v>159</v>
      </c>
      <c r="K9" s="837"/>
      <c r="L9" s="837"/>
      <c r="M9" s="837"/>
      <c r="N9" s="34">
        <v>62112039495.099998</v>
      </c>
      <c r="O9" s="229"/>
      <c r="P9" s="35"/>
      <c r="Q9" s="838">
        <v>0</v>
      </c>
      <c r="R9" s="839">
        <v>0</v>
      </c>
      <c r="S9" s="843" t="s">
        <v>529</v>
      </c>
      <c r="T9" s="844"/>
      <c r="U9" s="845"/>
    </row>
    <row r="10" spans="1:21" ht="48.75" customHeight="1" x14ac:dyDescent="0.25">
      <c r="B10" s="266" t="s">
        <v>160</v>
      </c>
      <c r="C10" s="267"/>
      <c r="D10" s="835" t="s">
        <v>151</v>
      </c>
      <c r="E10" s="836"/>
      <c r="F10" s="99" t="s">
        <v>152</v>
      </c>
      <c r="G10" s="799"/>
      <c r="H10" s="799"/>
      <c r="I10" s="799"/>
      <c r="J10" s="837" t="s">
        <v>161</v>
      </c>
      <c r="K10" s="837"/>
      <c r="L10" s="837"/>
      <c r="M10" s="837"/>
      <c r="N10" s="34">
        <v>48547865289.099998</v>
      </c>
      <c r="O10" s="229"/>
      <c r="P10" s="35"/>
      <c r="Q10" s="838">
        <v>0</v>
      </c>
      <c r="R10" s="839">
        <v>0</v>
      </c>
      <c r="S10" s="846"/>
      <c r="T10" s="847"/>
      <c r="U10" s="848"/>
    </row>
    <row r="11" spans="1:21" ht="39.75" customHeight="1" x14ac:dyDescent="0.25">
      <c r="B11" s="266" t="s">
        <v>162</v>
      </c>
      <c r="C11" s="267"/>
      <c r="D11" s="835" t="s">
        <v>151</v>
      </c>
      <c r="E11" s="836"/>
      <c r="F11" s="99" t="s">
        <v>152</v>
      </c>
      <c r="G11" s="799"/>
      <c r="H11" s="799"/>
      <c r="I11" s="799"/>
      <c r="J11" s="837" t="s">
        <v>163</v>
      </c>
      <c r="K11" s="837"/>
      <c r="L11" s="837"/>
      <c r="M11" s="837"/>
      <c r="N11" s="34">
        <v>49940241269.099998</v>
      </c>
      <c r="O11" s="229"/>
      <c r="P11" s="35"/>
      <c r="Q11" s="838">
        <v>0</v>
      </c>
      <c r="R11" s="839">
        <v>0</v>
      </c>
      <c r="S11" s="222"/>
      <c r="T11" s="223"/>
      <c r="U11" s="224"/>
    </row>
    <row r="12" spans="1:21" ht="39.75" customHeight="1" x14ac:dyDescent="0.25">
      <c r="B12" s="266" t="s">
        <v>164</v>
      </c>
      <c r="C12" s="267"/>
      <c r="D12" s="835" t="s">
        <v>151</v>
      </c>
      <c r="E12" s="836"/>
      <c r="F12" s="99" t="s">
        <v>152</v>
      </c>
      <c r="G12" s="799"/>
      <c r="H12" s="799"/>
      <c r="I12" s="799"/>
      <c r="J12" s="837" t="s">
        <v>165</v>
      </c>
      <c r="K12" s="837"/>
      <c r="L12" s="837"/>
      <c r="M12" s="837"/>
      <c r="N12" s="34">
        <v>42430490883.199997</v>
      </c>
      <c r="O12" s="229"/>
      <c r="P12" s="35"/>
      <c r="Q12" s="838">
        <v>0</v>
      </c>
      <c r="R12" s="839">
        <v>0</v>
      </c>
      <c r="S12" s="222"/>
      <c r="T12" s="223"/>
      <c r="U12" s="224"/>
    </row>
    <row r="13" spans="1:21" ht="39.75" customHeight="1" x14ac:dyDescent="0.25">
      <c r="B13" s="266" t="s">
        <v>166</v>
      </c>
      <c r="C13" s="267"/>
      <c r="D13" s="835" t="s">
        <v>151</v>
      </c>
      <c r="E13" s="836"/>
      <c r="F13" s="99" t="s">
        <v>152</v>
      </c>
      <c r="G13" s="799"/>
      <c r="H13" s="799"/>
      <c r="I13" s="799"/>
      <c r="J13" s="837" t="s">
        <v>167</v>
      </c>
      <c r="K13" s="837"/>
      <c r="L13" s="837"/>
      <c r="M13" s="837"/>
      <c r="N13" s="34">
        <v>24948005269.599998</v>
      </c>
      <c r="O13" s="229"/>
      <c r="P13" s="36"/>
      <c r="Q13" s="838">
        <v>0</v>
      </c>
      <c r="R13" s="839">
        <v>0</v>
      </c>
      <c r="S13" s="222"/>
      <c r="T13" s="223"/>
      <c r="U13" s="224"/>
    </row>
    <row r="14" spans="1:21" ht="39.75" customHeight="1" x14ac:dyDescent="0.25">
      <c r="B14" s="852"/>
      <c r="C14" s="853"/>
      <c r="D14" s="854"/>
      <c r="E14" s="855"/>
      <c r="F14" s="37"/>
      <c r="G14" s="856"/>
      <c r="H14" s="856"/>
      <c r="I14" s="856"/>
      <c r="J14" s="857"/>
      <c r="K14" s="857"/>
      <c r="L14" s="858"/>
      <c r="M14" s="858"/>
      <c r="N14" s="133">
        <f>SUM(N6:N13)</f>
        <v>280370978115.09998</v>
      </c>
      <c r="O14" s="38"/>
      <c r="P14" s="39"/>
      <c r="Q14" s="859">
        <v>0</v>
      </c>
      <c r="R14" s="860">
        <v>0</v>
      </c>
      <c r="S14" s="849"/>
      <c r="T14" s="849"/>
      <c r="U14" s="849"/>
    </row>
    <row r="15" spans="1:21" ht="39.75" customHeight="1" x14ac:dyDescent="0.2">
      <c r="B15" s="266"/>
      <c r="C15" s="267"/>
      <c r="D15" s="835" t="s">
        <v>151</v>
      </c>
      <c r="E15" s="836"/>
      <c r="F15" s="99" t="s">
        <v>152</v>
      </c>
      <c r="G15" s="776">
        <v>3111530718</v>
      </c>
      <c r="H15" s="776"/>
      <c r="I15" s="776"/>
      <c r="J15" s="483"/>
      <c r="K15" s="483"/>
      <c r="L15" s="837" t="s">
        <v>168</v>
      </c>
      <c r="M15" s="837"/>
      <c r="N15" s="131"/>
      <c r="O15" s="78">
        <f>123.78/111.82</f>
        <v>1.1069576104453587</v>
      </c>
      <c r="P15" s="40" t="s">
        <v>169</v>
      </c>
      <c r="Q15" s="850">
        <f t="shared" ref="Q15:Q78" si="0">+G15/O15</f>
        <v>2810885158.2384872</v>
      </c>
      <c r="R15" s="851"/>
      <c r="S15" s="278"/>
      <c r="T15" s="278"/>
      <c r="U15" s="278"/>
    </row>
    <row r="16" spans="1:21" ht="39.75" customHeight="1" x14ac:dyDescent="0.2">
      <c r="B16" s="266"/>
      <c r="C16" s="267"/>
      <c r="D16" s="835" t="s">
        <v>151</v>
      </c>
      <c r="E16" s="836"/>
      <c r="F16" s="99" t="s">
        <v>152</v>
      </c>
      <c r="G16" s="804">
        <v>5503863348.5</v>
      </c>
      <c r="H16" s="861"/>
      <c r="I16" s="805"/>
      <c r="J16" s="862"/>
      <c r="K16" s="862"/>
      <c r="L16" s="837" t="s">
        <v>170</v>
      </c>
      <c r="M16" s="837"/>
      <c r="N16" s="33"/>
      <c r="O16" s="78">
        <f>123.78/111.82</f>
        <v>1.1069576104453587</v>
      </c>
      <c r="P16" s="40" t="s">
        <v>169</v>
      </c>
      <c r="Q16" s="850">
        <f t="shared" si="0"/>
        <v>4972063335.1855707</v>
      </c>
      <c r="R16" s="851"/>
      <c r="S16" s="278"/>
      <c r="T16" s="278"/>
      <c r="U16" s="278"/>
    </row>
    <row r="17" spans="2:21" ht="39.75" customHeight="1" x14ac:dyDescent="0.2">
      <c r="B17" s="266"/>
      <c r="C17" s="267"/>
      <c r="D17" s="835" t="s">
        <v>151</v>
      </c>
      <c r="E17" s="836"/>
      <c r="F17" s="99" t="s">
        <v>152</v>
      </c>
      <c r="G17" s="804">
        <v>263457714</v>
      </c>
      <c r="H17" s="861"/>
      <c r="I17" s="805"/>
      <c r="J17" s="862"/>
      <c r="K17" s="862"/>
      <c r="L17" s="837" t="s">
        <v>171</v>
      </c>
      <c r="M17" s="837"/>
      <c r="N17" s="33"/>
      <c r="O17" s="78">
        <f>123.78/111.82</f>
        <v>1.1069576104453587</v>
      </c>
      <c r="P17" s="40" t="s">
        <v>169</v>
      </c>
      <c r="Q17" s="850">
        <f t="shared" si="0"/>
        <v>238001628.53029567</v>
      </c>
      <c r="R17" s="851"/>
      <c r="S17" s="278"/>
      <c r="T17" s="278"/>
      <c r="U17" s="278"/>
    </row>
    <row r="18" spans="2:21" ht="39.75" customHeight="1" x14ac:dyDescent="0.2">
      <c r="B18" s="266"/>
      <c r="C18" s="267"/>
      <c r="D18" s="835" t="s">
        <v>151</v>
      </c>
      <c r="E18" s="836"/>
      <c r="F18" s="99" t="s">
        <v>152</v>
      </c>
      <c r="G18" s="804">
        <v>1636965150</v>
      </c>
      <c r="H18" s="861"/>
      <c r="I18" s="805"/>
      <c r="J18" s="863"/>
      <c r="K18" s="837"/>
      <c r="L18" s="837" t="s">
        <v>172</v>
      </c>
      <c r="M18" s="837"/>
      <c r="N18" s="33"/>
      <c r="O18" s="78">
        <f>123.78/111.82</f>
        <v>1.1069576104453587</v>
      </c>
      <c r="P18" s="40" t="s">
        <v>169</v>
      </c>
      <c r="Q18" s="850">
        <f t="shared" si="0"/>
        <v>1478796599.3940861</v>
      </c>
      <c r="R18" s="851"/>
      <c r="S18" s="278"/>
      <c r="T18" s="278"/>
      <c r="U18" s="278"/>
    </row>
    <row r="19" spans="2:21" ht="33.75" customHeight="1" x14ac:dyDescent="0.2">
      <c r="B19" s="266"/>
      <c r="C19" s="267"/>
      <c r="D19" s="835" t="s">
        <v>151</v>
      </c>
      <c r="E19" s="836"/>
      <c r="F19" s="99" t="s">
        <v>152</v>
      </c>
      <c r="G19" s="804">
        <v>2728275250</v>
      </c>
      <c r="H19" s="861"/>
      <c r="I19" s="805"/>
      <c r="J19" s="862"/>
      <c r="K19" s="862"/>
      <c r="L19" s="837" t="s">
        <v>173</v>
      </c>
      <c r="M19" s="837"/>
      <c r="N19" s="33"/>
      <c r="O19" s="134">
        <f>124.62/111.82</f>
        <v>1.1144696834197818</v>
      </c>
      <c r="P19" s="41" t="s">
        <v>174</v>
      </c>
      <c r="Q19" s="850">
        <f t="shared" si="0"/>
        <v>2448047973.4793773</v>
      </c>
      <c r="R19" s="851"/>
      <c r="S19" s="278"/>
      <c r="T19" s="278"/>
      <c r="U19" s="278"/>
    </row>
    <row r="20" spans="2:21" ht="30" customHeight="1" x14ac:dyDescent="0.2">
      <c r="B20" s="266"/>
      <c r="C20" s="267"/>
      <c r="D20" s="835" t="s">
        <v>151</v>
      </c>
      <c r="E20" s="836"/>
      <c r="F20" s="99" t="s">
        <v>152</v>
      </c>
      <c r="G20" s="804">
        <v>621675000</v>
      </c>
      <c r="H20" s="861"/>
      <c r="I20" s="805"/>
      <c r="J20" s="864"/>
      <c r="K20" s="864"/>
      <c r="L20" s="837" t="s">
        <v>175</v>
      </c>
      <c r="M20" s="837"/>
      <c r="N20" s="33"/>
      <c r="O20" s="134">
        <f>125.37/111.82</f>
        <v>1.1211768914326596</v>
      </c>
      <c r="P20" s="41" t="s">
        <v>176</v>
      </c>
      <c r="Q20" s="850">
        <f t="shared" si="0"/>
        <v>554484314.42928934</v>
      </c>
      <c r="R20" s="851"/>
      <c r="S20" s="278"/>
      <c r="T20" s="278"/>
      <c r="U20" s="278"/>
    </row>
    <row r="21" spans="2:21" ht="30" customHeight="1" x14ac:dyDescent="0.2">
      <c r="B21" s="266"/>
      <c r="C21" s="267"/>
      <c r="D21" s="835" t="s">
        <v>151</v>
      </c>
      <c r="E21" s="836"/>
      <c r="F21" s="99" t="s">
        <v>152</v>
      </c>
      <c r="G21" s="804">
        <v>764295785</v>
      </c>
      <c r="H21" s="861"/>
      <c r="I21" s="805"/>
      <c r="J21" s="864"/>
      <c r="K21" s="864"/>
      <c r="L21" s="837" t="s">
        <v>177</v>
      </c>
      <c r="M21" s="837"/>
      <c r="N21" s="33"/>
      <c r="O21" s="134">
        <f>125.37/111.82</f>
        <v>1.1211768914326596</v>
      </c>
      <c r="P21" s="41" t="s">
        <v>176</v>
      </c>
      <c r="Q21" s="850">
        <f t="shared" si="0"/>
        <v>681690633.15545988</v>
      </c>
      <c r="R21" s="851"/>
      <c r="S21" s="278"/>
      <c r="T21" s="278"/>
      <c r="U21" s="278"/>
    </row>
    <row r="22" spans="2:21" ht="30" customHeight="1" x14ac:dyDescent="0.2">
      <c r="B22" s="266"/>
      <c r="C22" s="267"/>
      <c r="D22" s="835" t="s">
        <v>151</v>
      </c>
      <c r="E22" s="836"/>
      <c r="F22" s="99" t="s">
        <v>152</v>
      </c>
      <c r="G22" s="804">
        <v>872199750</v>
      </c>
      <c r="H22" s="861"/>
      <c r="I22" s="805"/>
      <c r="J22" s="864"/>
      <c r="K22" s="864"/>
      <c r="L22" s="837" t="s">
        <v>178</v>
      </c>
      <c r="M22" s="837"/>
      <c r="N22" s="33"/>
      <c r="O22" s="134">
        <f>125.37/111.82</f>
        <v>1.1211768914326596</v>
      </c>
      <c r="P22" s="41" t="s">
        <v>176</v>
      </c>
      <c r="Q22" s="850">
        <f t="shared" si="0"/>
        <v>777932328.66714525</v>
      </c>
      <c r="R22" s="851"/>
      <c r="S22" s="278"/>
      <c r="T22" s="278"/>
      <c r="U22" s="278"/>
    </row>
    <row r="23" spans="2:21" ht="30" customHeight="1" x14ac:dyDescent="0.2">
      <c r="B23" s="266"/>
      <c r="C23" s="267"/>
      <c r="D23" s="835" t="s">
        <v>151</v>
      </c>
      <c r="E23" s="836"/>
      <c r="F23" s="99" t="s">
        <v>152</v>
      </c>
      <c r="G23" s="804">
        <v>19781458</v>
      </c>
      <c r="H23" s="861"/>
      <c r="I23" s="805"/>
      <c r="J23" s="864"/>
      <c r="K23" s="864"/>
      <c r="L23" s="837" t="s">
        <v>178</v>
      </c>
      <c r="M23" s="837"/>
      <c r="N23" s="33"/>
      <c r="O23" s="134">
        <f>125.37/111.82</f>
        <v>1.1211768914326596</v>
      </c>
      <c r="P23" s="41" t="s">
        <v>176</v>
      </c>
      <c r="Q23" s="850">
        <f t="shared" si="0"/>
        <v>17643476.378399935</v>
      </c>
      <c r="R23" s="851"/>
      <c r="S23" s="278"/>
      <c r="T23" s="278"/>
      <c r="U23" s="278"/>
    </row>
    <row r="24" spans="2:21" ht="30" customHeight="1" x14ac:dyDescent="0.2">
      <c r="B24" s="266"/>
      <c r="C24" s="267"/>
      <c r="D24" s="835" t="s">
        <v>151</v>
      </c>
      <c r="E24" s="836"/>
      <c r="F24" s="99" t="s">
        <v>152</v>
      </c>
      <c r="G24" s="804">
        <v>686624625</v>
      </c>
      <c r="H24" s="861"/>
      <c r="I24" s="805"/>
      <c r="J24" s="865"/>
      <c r="K24" s="865"/>
      <c r="L24" s="837" t="s">
        <v>179</v>
      </c>
      <c r="M24" s="837"/>
      <c r="N24" s="33"/>
      <c r="O24" s="134">
        <f>125.37/111.82</f>
        <v>1.1211768914326596</v>
      </c>
      <c r="P24" s="41" t="s">
        <v>176</v>
      </c>
      <c r="Q24" s="850">
        <f t="shared" si="0"/>
        <v>612414178.57142854</v>
      </c>
      <c r="R24" s="851"/>
      <c r="S24" s="278"/>
      <c r="T24" s="278"/>
      <c r="U24" s="278"/>
    </row>
    <row r="25" spans="2:21" ht="30" customHeight="1" x14ac:dyDescent="0.2">
      <c r="B25" s="266"/>
      <c r="C25" s="267"/>
      <c r="D25" s="835" t="s">
        <v>151</v>
      </c>
      <c r="E25" s="836"/>
      <c r="F25" s="99" t="s">
        <v>152</v>
      </c>
      <c r="G25" s="804">
        <v>2047764587</v>
      </c>
      <c r="H25" s="861"/>
      <c r="I25" s="805"/>
      <c r="J25" s="837"/>
      <c r="K25" s="837"/>
      <c r="L25" s="842" t="s">
        <v>180</v>
      </c>
      <c r="M25" s="842"/>
      <c r="N25" s="33"/>
      <c r="O25" s="134">
        <f>126.15/111.82</f>
        <v>1.1281523877660526</v>
      </c>
      <c r="P25" s="41" t="s">
        <v>181</v>
      </c>
      <c r="Q25" s="850">
        <f t="shared" si="0"/>
        <v>1815148918.8929052</v>
      </c>
      <c r="R25" s="851"/>
      <c r="S25" s="278"/>
      <c r="T25" s="278"/>
      <c r="U25" s="278"/>
    </row>
    <row r="26" spans="2:21" ht="30" customHeight="1" x14ac:dyDescent="0.2">
      <c r="B26" s="266"/>
      <c r="C26" s="267"/>
      <c r="D26" s="835" t="s">
        <v>151</v>
      </c>
      <c r="E26" s="836"/>
      <c r="F26" s="99" t="s">
        <v>152</v>
      </c>
      <c r="G26" s="804">
        <v>3071646881</v>
      </c>
      <c r="H26" s="861"/>
      <c r="I26" s="805"/>
      <c r="J26" s="865"/>
      <c r="K26" s="865"/>
      <c r="L26" s="842" t="s">
        <v>182</v>
      </c>
      <c r="M26" s="842"/>
      <c r="N26" s="33"/>
      <c r="O26" s="134">
        <f>126.15/111.82</f>
        <v>1.1281523877660526</v>
      </c>
      <c r="P26" s="41" t="s">
        <v>181</v>
      </c>
      <c r="Q26" s="850">
        <f t="shared" si="0"/>
        <v>2722723378.7825603</v>
      </c>
      <c r="R26" s="851"/>
      <c r="S26" s="278"/>
      <c r="T26" s="278"/>
      <c r="U26" s="278"/>
    </row>
    <row r="27" spans="2:21" ht="30" customHeight="1" x14ac:dyDescent="0.2">
      <c r="B27" s="266"/>
      <c r="C27" s="267"/>
      <c r="D27" s="835" t="s">
        <v>151</v>
      </c>
      <c r="E27" s="836"/>
      <c r="F27" s="99" t="s">
        <v>152</v>
      </c>
      <c r="G27" s="804">
        <v>3071646881</v>
      </c>
      <c r="H27" s="861"/>
      <c r="I27" s="805"/>
      <c r="J27" s="863"/>
      <c r="K27" s="837"/>
      <c r="L27" s="842" t="s">
        <v>183</v>
      </c>
      <c r="M27" s="842"/>
      <c r="N27" s="33"/>
      <c r="O27" s="134">
        <f>127.78/111.82</f>
        <v>1.1427293865140404</v>
      </c>
      <c r="P27" s="41" t="s">
        <v>184</v>
      </c>
      <c r="Q27" s="850">
        <f t="shared" si="0"/>
        <v>2687991502.8441072</v>
      </c>
      <c r="R27" s="851"/>
      <c r="S27" s="865"/>
      <c r="T27" s="865"/>
      <c r="U27" s="865"/>
    </row>
    <row r="28" spans="2:21" ht="30" customHeight="1" x14ac:dyDescent="0.2">
      <c r="B28" s="266"/>
      <c r="C28" s="267"/>
      <c r="D28" s="835" t="s">
        <v>151</v>
      </c>
      <c r="E28" s="836"/>
      <c r="F28" s="99" t="s">
        <v>152</v>
      </c>
      <c r="G28" s="804">
        <v>1769000000</v>
      </c>
      <c r="H28" s="861"/>
      <c r="I28" s="805"/>
      <c r="J28" s="863"/>
      <c r="K28" s="837"/>
      <c r="L28" s="842" t="s">
        <v>185</v>
      </c>
      <c r="M28" s="842"/>
      <c r="N28" s="33"/>
      <c r="O28" s="134">
        <f>127.78/111.82</f>
        <v>1.1427293865140404</v>
      </c>
      <c r="P28" s="41" t="s">
        <v>184</v>
      </c>
      <c r="Q28" s="850">
        <f t="shared" si="0"/>
        <v>1548048051.3382375</v>
      </c>
      <c r="R28" s="851"/>
      <c r="S28" s="865"/>
      <c r="T28" s="865"/>
      <c r="U28" s="865"/>
    </row>
    <row r="29" spans="2:21" ht="30" customHeight="1" x14ac:dyDescent="0.2">
      <c r="B29" s="266"/>
      <c r="C29" s="267"/>
      <c r="D29" s="835" t="s">
        <v>151</v>
      </c>
      <c r="E29" s="836"/>
      <c r="F29" s="99" t="s">
        <v>152</v>
      </c>
      <c r="G29" s="804">
        <v>2653500000</v>
      </c>
      <c r="H29" s="861"/>
      <c r="I29" s="805"/>
      <c r="J29" s="863"/>
      <c r="K29" s="837"/>
      <c r="L29" s="842" t="s">
        <v>186</v>
      </c>
      <c r="M29" s="842"/>
      <c r="N29" s="33"/>
      <c r="O29" s="134">
        <f>127.78/111.82</f>
        <v>1.1427293865140404</v>
      </c>
      <c r="P29" s="41" t="s">
        <v>184</v>
      </c>
      <c r="Q29" s="850">
        <f t="shared" si="0"/>
        <v>2322072077.0073562</v>
      </c>
      <c r="R29" s="851"/>
      <c r="S29" s="865"/>
      <c r="T29" s="865"/>
      <c r="U29" s="865"/>
    </row>
    <row r="30" spans="2:21" ht="30" customHeight="1" x14ac:dyDescent="0.2">
      <c r="B30" s="266"/>
      <c r="C30" s="267"/>
      <c r="D30" s="835" t="s">
        <v>151</v>
      </c>
      <c r="E30" s="836"/>
      <c r="F30" s="99" t="s">
        <v>152</v>
      </c>
      <c r="G30" s="804">
        <v>2653500000</v>
      </c>
      <c r="H30" s="861"/>
      <c r="I30" s="805"/>
      <c r="J30" s="837"/>
      <c r="K30" s="837"/>
      <c r="L30" s="842" t="s">
        <v>187</v>
      </c>
      <c r="M30" s="842"/>
      <c r="N30" s="33"/>
      <c r="O30" s="134">
        <f>129.41/111.82</f>
        <v>1.1573063852620282</v>
      </c>
      <c r="P30" s="41" t="s">
        <v>188</v>
      </c>
      <c r="Q30" s="850">
        <f t="shared" si="0"/>
        <v>2292824124.8744302</v>
      </c>
      <c r="R30" s="851"/>
      <c r="S30" s="865"/>
      <c r="T30" s="865"/>
      <c r="U30" s="865"/>
    </row>
    <row r="31" spans="2:21" ht="30" customHeight="1" x14ac:dyDescent="0.2">
      <c r="B31" s="266"/>
      <c r="C31" s="267"/>
      <c r="D31" s="835" t="s">
        <v>151</v>
      </c>
      <c r="E31" s="836"/>
      <c r="F31" s="99" t="s">
        <v>152</v>
      </c>
      <c r="G31" s="804">
        <v>2465000000</v>
      </c>
      <c r="H31" s="861"/>
      <c r="I31" s="805"/>
      <c r="J31" s="837"/>
      <c r="K31" s="837"/>
      <c r="L31" s="842" t="s">
        <v>189</v>
      </c>
      <c r="M31" s="842"/>
      <c r="N31" s="33"/>
      <c r="O31" s="134">
        <f>129.41/111.82</f>
        <v>1.1573063852620282</v>
      </c>
      <c r="P31" s="41" t="s">
        <v>188</v>
      </c>
      <c r="Q31" s="850">
        <f t="shared" si="0"/>
        <v>2129945908.3532958</v>
      </c>
      <c r="R31" s="851"/>
      <c r="S31" s="865"/>
      <c r="T31" s="865"/>
      <c r="U31" s="865"/>
    </row>
    <row r="32" spans="2:21" ht="30" customHeight="1" x14ac:dyDescent="0.2">
      <c r="B32" s="266"/>
      <c r="C32" s="267"/>
      <c r="D32" s="835" t="s">
        <v>151</v>
      </c>
      <c r="E32" s="836"/>
      <c r="F32" s="99" t="s">
        <v>152</v>
      </c>
      <c r="G32" s="804">
        <v>3697500000</v>
      </c>
      <c r="H32" s="861"/>
      <c r="I32" s="805"/>
      <c r="J32" s="865"/>
      <c r="K32" s="865"/>
      <c r="L32" s="842" t="s">
        <v>190</v>
      </c>
      <c r="M32" s="842"/>
      <c r="N32" s="33"/>
      <c r="O32" s="134">
        <f>129.41/111.82</f>
        <v>1.1573063852620282</v>
      </c>
      <c r="P32" s="41" t="s">
        <v>188</v>
      </c>
      <c r="Q32" s="850">
        <f t="shared" si="0"/>
        <v>3194918862.5299435</v>
      </c>
      <c r="R32" s="851"/>
      <c r="S32" s="865"/>
      <c r="T32" s="865"/>
      <c r="U32" s="865"/>
    </row>
    <row r="33" spans="2:21" ht="30" customHeight="1" x14ac:dyDescent="0.2">
      <c r="B33" s="266"/>
      <c r="C33" s="267"/>
      <c r="D33" s="835" t="s">
        <v>151</v>
      </c>
      <c r="E33" s="836"/>
      <c r="F33" s="99" t="s">
        <v>152</v>
      </c>
      <c r="G33" s="804">
        <v>3549440000</v>
      </c>
      <c r="H33" s="861"/>
      <c r="I33" s="805"/>
      <c r="J33" s="863"/>
      <c r="K33" s="837"/>
      <c r="L33" s="842" t="s">
        <v>191</v>
      </c>
      <c r="M33" s="842"/>
      <c r="N33" s="33"/>
      <c r="O33" s="134">
        <f>129.41/111.82</f>
        <v>1.1573063852620282</v>
      </c>
      <c r="P33" s="41" t="s">
        <v>188</v>
      </c>
      <c r="Q33" s="850">
        <f t="shared" si="0"/>
        <v>3066983855.9616723</v>
      </c>
      <c r="R33" s="851"/>
      <c r="S33" s="865"/>
      <c r="T33" s="865"/>
      <c r="U33" s="865"/>
    </row>
    <row r="34" spans="2:21" ht="30" customHeight="1" x14ac:dyDescent="0.2">
      <c r="B34" s="266"/>
      <c r="C34" s="267"/>
      <c r="D34" s="835" t="s">
        <v>151</v>
      </c>
      <c r="E34" s="836"/>
      <c r="F34" s="99" t="s">
        <v>152</v>
      </c>
      <c r="G34" s="804">
        <v>15478119</v>
      </c>
      <c r="H34" s="861"/>
      <c r="I34" s="805"/>
      <c r="J34" s="837"/>
      <c r="K34" s="837"/>
      <c r="L34" s="842" t="s">
        <v>192</v>
      </c>
      <c r="M34" s="842"/>
      <c r="N34" s="33"/>
      <c r="O34" s="134">
        <f>130.63/111.82</f>
        <v>1.1682167769629763</v>
      </c>
      <c r="P34" s="41" t="s">
        <v>193</v>
      </c>
      <c r="Q34" s="850">
        <f t="shared" si="0"/>
        <v>13249355.17553395</v>
      </c>
      <c r="R34" s="851"/>
      <c r="S34" s="865"/>
      <c r="T34" s="865"/>
      <c r="U34" s="865"/>
    </row>
    <row r="35" spans="2:21" ht="30" customHeight="1" x14ac:dyDescent="0.2">
      <c r="B35" s="266"/>
      <c r="C35" s="267"/>
      <c r="D35" s="835" t="s">
        <v>151</v>
      </c>
      <c r="E35" s="836"/>
      <c r="F35" s="99" t="s">
        <v>152</v>
      </c>
      <c r="G35" s="804">
        <v>2068530699</v>
      </c>
      <c r="H35" s="861"/>
      <c r="I35" s="805"/>
      <c r="J35" s="837"/>
      <c r="K35" s="837"/>
      <c r="L35" s="842" t="s">
        <v>194</v>
      </c>
      <c r="M35" s="842"/>
      <c r="N35" s="33"/>
      <c r="O35" s="134">
        <f>130.63/111.82</f>
        <v>1.1682167769629763</v>
      </c>
      <c r="P35" s="41" t="s">
        <v>193</v>
      </c>
      <c r="Q35" s="850">
        <f t="shared" si="0"/>
        <v>1770673679.5696239</v>
      </c>
      <c r="R35" s="851"/>
      <c r="S35" s="865"/>
      <c r="T35" s="865"/>
      <c r="U35" s="865"/>
    </row>
    <row r="36" spans="2:21" ht="30" customHeight="1" x14ac:dyDescent="0.2">
      <c r="B36" s="266"/>
      <c r="C36" s="267"/>
      <c r="D36" s="835" t="s">
        <v>151</v>
      </c>
      <c r="E36" s="836"/>
      <c r="F36" s="99" t="s">
        <v>152</v>
      </c>
      <c r="G36" s="804">
        <v>3102796048</v>
      </c>
      <c r="H36" s="861"/>
      <c r="I36" s="805"/>
      <c r="J36" s="837"/>
      <c r="K36" s="837"/>
      <c r="L36" s="842" t="s">
        <v>195</v>
      </c>
      <c r="M36" s="842"/>
      <c r="N36" s="33"/>
      <c r="O36" s="134">
        <f>130.63/111.82</f>
        <v>1.1682167769629763</v>
      </c>
      <c r="P36" s="41" t="s">
        <v>193</v>
      </c>
      <c r="Q36" s="850">
        <f t="shared" si="0"/>
        <v>2656010518.9264331</v>
      </c>
      <c r="R36" s="851"/>
      <c r="S36" s="865"/>
      <c r="T36" s="865"/>
      <c r="U36" s="865"/>
    </row>
    <row r="37" spans="2:21" ht="30" customHeight="1" x14ac:dyDescent="0.2">
      <c r="B37" s="266"/>
      <c r="C37" s="267"/>
      <c r="D37" s="835" t="s">
        <v>151</v>
      </c>
      <c r="E37" s="836"/>
      <c r="F37" s="99" t="s">
        <v>152</v>
      </c>
      <c r="G37" s="804">
        <v>3144320000</v>
      </c>
      <c r="H37" s="861"/>
      <c r="I37" s="805"/>
      <c r="J37" s="863"/>
      <c r="K37" s="837"/>
      <c r="L37" s="842" t="s">
        <v>196</v>
      </c>
      <c r="M37" s="842"/>
      <c r="N37" s="33"/>
      <c r="O37" s="134">
        <f>130.63/111.82</f>
        <v>1.1682167769629763</v>
      </c>
      <c r="P37" s="41" t="s">
        <v>193</v>
      </c>
      <c r="Q37" s="850">
        <f t="shared" si="0"/>
        <v>2691555250.7081065</v>
      </c>
      <c r="R37" s="851"/>
      <c r="S37" s="865"/>
      <c r="T37" s="865"/>
      <c r="U37" s="865"/>
    </row>
    <row r="38" spans="2:21" ht="30" customHeight="1" x14ac:dyDescent="0.2">
      <c r="B38" s="266"/>
      <c r="C38" s="267"/>
      <c r="D38" s="835" t="s">
        <v>151</v>
      </c>
      <c r="E38" s="836"/>
      <c r="F38" s="99" t="s">
        <v>152</v>
      </c>
      <c r="G38" s="804">
        <v>2453430908</v>
      </c>
      <c r="H38" s="861"/>
      <c r="I38" s="805"/>
      <c r="J38" s="837"/>
      <c r="K38" s="837"/>
      <c r="L38" s="842" t="s">
        <v>197</v>
      </c>
      <c r="M38" s="842"/>
      <c r="N38" s="33"/>
      <c r="O38" s="134">
        <f>131.28/111.82</f>
        <v>1.1740296905741372</v>
      </c>
      <c r="P38" s="41" t="s">
        <v>198</v>
      </c>
      <c r="Q38" s="850">
        <f t="shared" si="0"/>
        <v>2089752011.9786713</v>
      </c>
      <c r="R38" s="851"/>
      <c r="S38" s="865"/>
      <c r="T38" s="865"/>
      <c r="U38" s="865"/>
    </row>
    <row r="39" spans="2:21" ht="30" customHeight="1" x14ac:dyDescent="0.2">
      <c r="B39" s="266"/>
      <c r="C39" s="267"/>
      <c r="D39" s="835" t="s">
        <v>151</v>
      </c>
      <c r="E39" s="836"/>
      <c r="F39" s="99" t="s">
        <v>152</v>
      </c>
      <c r="G39" s="804">
        <v>3884800000</v>
      </c>
      <c r="H39" s="861"/>
      <c r="I39" s="805"/>
      <c r="J39" s="837"/>
      <c r="K39" s="837"/>
      <c r="L39" s="842" t="s">
        <v>199</v>
      </c>
      <c r="M39" s="842"/>
      <c r="N39" s="33"/>
      <c r="O39" s="134">
        <f>131.28/111.82</f>
        <v>1.1740296905741372</v>
      </c>
      <c r="P39" s="41" t="s">
        <v>198</v>
      </c>
      <c r="Q39" s="850">
        <f t="shared" si="0"/>
        <v>3308945277.2699566</v>
      </c>
      <c r="R39" s="851"/>
      <c r="S39" s="865"/>
      <c r="T39" s="865"/>
      <c r="U39" s="865"/>
    </row>
    <row r="40" spans="2:21" ht="30" customHeight="1" x14ac:dyDescent="0.2">
      <c r="B40" s="266"/>
      <c r="C40" s="267"/>
      <c r="D40" s="835" t="s">
        <v>151</v>
      </c>
      <c r="E40" s="836"/>
      <c r="F40" s="99" t="s">
        <v>152</v>
      </c>
      <c r="G40" s="804">
        <v>3680146362</v>
      </c>
      <c r="H40" s="861"/>
      <c r="I40" s="805"/>
      <c r="J40" s="837"/>
      <c r="K40" s="837"/>
      <c r="L40" s="842" t="s">
        <v>199</v>
      </c>
      <c r="M40" s="842"/>
      <c r="N40" s="33"/>
      <c r="O40" s="134">
        <f>131.28/111.82</f>
        <v>1.1740296905741372</v>
      </c>
      <c r="P40" s="41" t="s">
        <v>198</v>
      </c>
      <c r="Q40" s="850">
        <f t="shared" si="0"/>
        <v>3134628017.9680066</v>
      </c>
      <c r="R40" s="851"/>
      <c r="S40" s="865"/>
      <c r="T40" s="865"/>
      <c r="U40" s="865"/>
    </row>
    <row r="41" spans="2:21" ht="30" customHeight="1" x14ac:dyDescent="0.2">
      <c r="B41" s="266"/>
      <c r="C41" s="267"/>
      <c r="D41" s="835" t="s">
        <v>151</v>
      </c>
      <c r="E41" s="836"/>
      <c r="F41" s="99" t="s">
        <v>152</v>
      </c>
      <c r="G41" s="804">
        <v>1524124667</v>
      </c>
      <c r="H41" s="861"/>
      <c r="I41" s="805"/>
      <c r="J41" s="837"/>
      <c r="K41" s="837"/>
      <c r="L41" s="842" t="s">
        <v>200</v>
      </c>
      <c r="M41" s="842"/>
      <c r="N41" s="33"/>
      <c r="O41" s="134">
        <f>131.95/111.82</f>
        <v>1.1800214630656412</v>
      </c>
      <c r="P41" s="41" t="s">
        <v>201</v>
      </c>
      <c r="Q41" s="850">
        <f t="shared" si="0"/>
        <v>1291607580.6285715</v>
      </c>
      <c r="R41" s="851"/>
      <c r="S41" s="865"/>
      <c r="T41" s="865"/>
      <c r="U41" s="865"/>
    </row>
    <row r="42" spans="2:21" ht="30" customHeight="1" x14ac:dyDescent="0.2">
      <c r="B42" s="266"/>
      <c r="C42" s="267"/>
      <c r="D42" s="835" t="s">
        <v>151</v>
      </c>
      <c r="E42" s="836"/>
      <c r="F42" s="99" t="s">
        <v>152</v>
      </c>
      <c r="G42" s="776">
        <v>2286187000</v>
      </c>
      <c r="H42" s="776"/>
      <c r="I42" s="776"/>
      <c r="J42" s="837"/>
      <c r="K42" s="837"/>
      <c r="L42" s="842" t="s">
        <v>202</v>
      </c>
      <c r="M42" s="842"/>
      <c r="N42" s="33"/>
      <c r="O42" s="134">
        <f>131.95/111.82</f>
        <v>1.1800214630656412</v>
      </c>
      <c r="P42" s="41" t="s">
        <v>201</v>
      </c>
      <c r="Q42" s="850">
        <f t="shared" si="0"/>
        <v>1937411370.5191362</v>
      </c>
      <c r="R42" s="851"/>
      <c r="S42" s="278"/>
      <c r="T42" s="278"/>
      <c r="U42" s="278"/>
    </row>
    <row r="43" spans="2:21" ht="30" customHeight="1" x14ac:dyDescent="0.2">
      <c r="B43" s="266"/>
      <c r="C43" s="267"/>
      <c r="D43" s="835" t="s">
        <v>151</v>
      </c>
      <c r="E43" s="836"/>
      <c r="F43" s="99" t="s">
        <v>152</v>
      </c>
      <c r="G43" s="776">
        <v>2172591291</v>
      </c>
      <c r="H43" s="776"/>
      <c r="I43" s="776"/>
      <c r="J43" s="837"/>
      <c r="K43" s="837"/>
      <c r="L43" s="842" t="s">
        <v>202</v>
      </c>
      <c r="M43" s="842"/>
      <c r="N43" s="33"/>
      <c r="O43" s="134">
        <f>131.95/111.82</f>
        <v>1.1800214630656412</v>
      </c>
      <c r="P43" s="41" t="s">
        <v>201</v>
      </c>
      <c r="Q43" s="850">
        <f t="shared" si="0"/>
        <v>1841145571.501478</v>
      </c>
      <c r="R43" s="851"/>
      <c r="S43" s="278"/>
      <c r="T43" s="278"/>
      <c r="U43" s="278"/>
    </row>
    <row r="44" spans="2:21" ht="30" customHeight="1" x14ac:dyDescent="0.2">
      <c r="B44" s="266"/>
      <c r="C44" s="267"/>
      <c r="D44" s="835" t="s">
        <v>151</v>
      </c>
      <c r="E44" s="836"/>
      <c r="F44" s="99" t="s">
        <v>152</v>
      </c>
      <c r="G44" s="776">
        <v>2300677333</v>
      </c>
      <c r="H44" s="776"/>
      <c r="I44" s="776"/>
      <c r="J44" s="837"/>
      <c r="K44" s="837"/>
      <c r="L44" s="842" t="s">
        <v>203</v>
      </c>
      <c r="M44" s="842"/>
      <c r="N44" s="42"/>
      <c r="O44" s="134">
        <f>132.58/111.82</f>
        <v>1.1856555177964587</v>
      </c>
      <c r="P44" s="41" t="s">
        <v>204</v>
      </c>
      <c r="Q44" s="850">
        <f t="shared" si="0"/>
        <v>1940426454.7900133</v>
      </c>
      <c r="R44" s="851"/>
      <c r="S44" s="865"/>
      <c r="T44" s="865"/>
      <c r="U44" s="865"/>
    </row>
    <row r="45" spans="2:21" ht="30" customHeight="1" x14ac:dyDescent="0.2">
      <c r="B45" s="266"/>
      <c r="C45" s="267"/>
      <c r="D45" s="835" t="s">
        <v>151</v>
      </c>
      <c r="E45" s="836"/>
      <c r="F45" s="99" t="s">
        <v>152</v>
      </c>
      <c r="G45" s="776">
        <v>3451016000</v>
      </c>
      <c r="H45" s="776"/>
      <c r="I45" s="776"/>
      <c r="J45" s="837"/>
      <c r="K45" s="837"/>
      <c r="L45" s="842" t="s">
        <v>205</v>
      </c>
      <c r="M45" s="842" t="s">
        <v>205</v>
      </c>
      <c r="N45" s="42"/>
      <c r="O45" s="134">
        <f>132.58/111.82</f>
        <v>1.1856555177964587</v>
      </c>
      <c r="P45" s="41" t="s">
        <v>204</v>
      </c>
      <c r="Q45" s="850">
        <f t="shared" si="0"/>
        <v>2910639682.6067276</v>
      </c>
      <c r="R45" s="851"/>
      <c r="S45" s="865"/>
      <c r="T45" s="865"/>
      <c r="U45" s="865"/>
    </row>
    <row r="46" spans="2:21" ht="30" customHeight="1" x14ac:dyDescent="0.2">
      <c r="B46" s="266"/>
      <c r="C46" s="267"/>
      <c r="D46" s="835" t="s">
        <v>151</v>
      </c>
      <c r="E46" s="836"/>
      <c r="F46" s="99" t="s">
        <v>152</v>
      </c>
      <c r="G46" s="776">
        <v>3451016000</v>
      </c>
      <c r="H46" s="776"/>
      <c r="I46" s="776"/>
      <c r="J46" s="837"/>
      <c r="K46" s="837"/>
      <c r="L46" s="842" t="s">
        <v>206</v>
      </c>
      <c r="M46" s="842" t="s">
        <v>206</v>
      </c>
      <c r="N46" s="42"/>
      <c r="O46" s="134">
        <f>132.58/111.82</f>
        <v>1.1856555177964587</v>
      </c>
      <c r="P46" s="41" t="s">
        <v>204</v>
      </c>
      <c r="Q46" s="850">
        <f t="shared" si="0"/>
        <v>2910639682.6067276</v>
      </c>
      <c r="R46" s="851"/>
      <c r="S46" s="865"/>
      <c r="T46" s="865"/>
      <c r="U46" s="865"/>
    </row>
    <row r="47" spans="2:21" ht="30" customHeight="1" x14ac:dyDescent="0.2">
      <c r="B47" s="266"/>
      <c r="C47" s="267"/>
      <c r="D47" s="835" t="s">
        <v>151</v>
      </c>
      <c r="E47" s="836"/>
      <c r="F47" s="99" t="s">
        <v>152</v>
      </c>
      <c r="G47" s="776">
        <v>1592666667</v>
      </c>
      <c r="H47" s="776"/>
      <c r="I47" s="776"/>
      <c r="J47" s="837"/>
      <c r="K47" s="837"/>
      <c r="L47" s="842">
        <v>42594</v>
      </c>
      <c r="M47" s="842">
        <v>42594</v>
      </c>
      <c r="N47" s="42"/>
      <c r="O47" s="134">
        <f>133.27/111.82</f>
        <v>1.1918261491683064</v>
      </c>
      <c r="P47" s="41" t="s">
        <v>207</v>
      </c>
      <c r="Q47" s="850">
        <f t="shared" si="0"/>
        <v>1336324654.4904327</v>
      </c>
      <c r="R47" s="851"/>
      <c r="S47" s="865"/>
      <c r="T47" s="865"/>
      <c r="U47" s="865"/>
    </row>
    <row r="48" spans="2:21" ht="30" customHeight="1" x14ac:dyDescent="0.2">
      <c r="B48" s="266"/>
      <c r="C48" s="267"/>
      <c r="D48" s="835" t="s">
        <v>151</v>
      </c>
      <c r="E48" s="836"/>
      <c r="F48" s="99" t="s">
        <v>152</v>
      </c>
      <c r="G48" s="776">
        <v>733125000</v>
      </c>
      <c r="H48" s="776"/>
      <c r="I48" s="776"/>
      <c r="J48" s="837"/>
      <c r="K48" s="837"/>
      <c r="L48" s="842">
        <v>42601</v>
      </c>
      <c r="M48" s="842">
        <v>42601</v>
      </c>
      <c r="N48" s="42"/>
      <c r="O48" s="134">
        <f>133.27/111.82</f>
        <v>1.1918261491683064</v>
      </c>
      <c r="P48" s="41" t="s">
        <v>207</v>
      </c>
      <c r="Q48" s="850">
        <f t="shared" si="0"/>
        <v>615127466.79672837</v>
      </c>
      <c r="R48" s="851"/>
      <c r="S48" s="865"/>
      <c r="T48" s="865"/>
      <c r="U48" s="865"/>
    </row>
    <row r="49" spans="2:21" ht="30" customHeight="1" x14ac:dyDescent="0.2">
      <c r="B49" s="266"/>
      <c r="C49" s="267"/>
      <c r="D49" s="835" t="s">
        <v>151</v>
      </c>
      <c r="E49" s="836"/>
      <c r="F49" s="99" t="s">
        <v>152</v>
      </c>
      <c r="G49" s="776">
        <v>2360000000</v>
      </c>
      <c r="H49" s="776"/>
      <c r="I49" s="776"/>
      <c r="J49" s="837"/>
      <c r="K49" s="837"/>
      <c r="L49" s="842">
        <v>42613</v>
      </c>
      <c r="M49" s="842">
        <v>42613</v>
      </c>
      <c r="N49" s="42"/>
      <c r="O49" s="134">
        <f>133.27/111.82</f>
        <v>1.1918261491683064</v>
      </c>
      <c r="P49" s="41" t="s">
        <v>207</v>
      </c>
      <c r="Q49" s="850">
        <f t="shared" si="0"/>
        <v>1980154573.4223752</v>
      </c>
      <c r="R49" s="851"/>
      <c r="S49" s="865"/>
      <c r="T49" s="865"/>
      <c r="U49" s="865"/>
    </row>
    <row r="50" spans="2:21" ht="30" customHeight="1" x14ac:dyDescent="0.2">
      <c r="B50" s="266"/>
      <c r="C50" s="267"/>
      <c r="D50" s="835" t="s">
        <v>151</v>
      </c>
      <c r="E50" s="836"/>
      <c r="F50" s="99" t="s">
        <v>152</v>
      </c>
      <c r="G50" s="776">
        <v>1655875000</v>
      </c>
      <c r="H50" s="776"/>
      <c r="I50" s="776"/>
      <c r="J50" s="837"/>
      <c r="K50" s="837"/>
      <c r="L50" s="842">
        <v>42613</v>
      </c>
      <c r="M50" s="842">
        <v>42613</v>
      </c>
      <c r="N50" s="42"/>
      <c r="O50" s="134">
        <f>133.27/111.82</f>
        <v>1.1918261491683064</v>
      </c>
      <c r="P50" s="41" t="s">
        <v>207</v>
      </c>
      <c r="Q50" s="850">
        <f t="shared" si="0"/>
        <v>1389359514.5193965</v>
      </c>
      <c r="R50" s="851"/>
      <c r="S50" s="865"/>
      <c r="T50" s="865"/>
      <c r="U50" s="865"/>
    </row>
    <row r="51" spans="2:21" ht="30" customHeight="1" x14ac:dyDescent="0.2">
      <c r="B51" s="266"/>
      <c r="C51" s="267"/>
      <c r="D51" s="835" t="s">
        <v>151</v>
      </c>
      <c r="E51" s="836"/>
      <c r="F51" s="99" t="s">
        <v>152</v>
      </c>
      <c r="G51" s="776">
        <v>29000000</v>
      </c>
      <c r="H51" s="776"/>
      <c r="I51" s="776"/>
      <c r="J51" s="837"/>
      <c r="K51" s="837"/>
      <c r="L51" s="842">
        <v>42614</v>
      </c>
      <c r="M51" s="842">
        <v>42614</v>
      </c>
      <c r="N51" s="42"/>
      <c r="O51" s="134">
        <f>132.85/111.82</f>
        <v>1.1880701126810946</v>
      </c>
      <c r="P51" s="41" t="s">
        <v>208</v>
      </c>
      <c r="Q51" s="850">
        <f t="shared" si="0"/>
        <v>24409333.835152429</v>
      </c>
      <c r="R51" s="851"/>
      <c r="S51" s="865"/>
      <c r="T51" s="865"/>
      <c r="U51" s="865"/>
    </row>
    <row r="52" spans="2:21" ht="30" customHeight="1" x14ac:dyDescent="0.2">
      <c r="B52" s="266"/>
      <c r="C52" s="267"/>
      <c r="D52" s="835" t="s">
        <v>151</v>
      </c>
      <c r="E52" s="836"/>
      <c r="F52" s="99" t="s">
        <v>152</v>
      </c>
      <c r="G52" s="776">
        <v>600000000</v>
      </c>
      <c r="H52" s="776"/>
      <c r="I52" s="776"/>
      <c r="J52" s="837"/>
      <c r="K52" s="837"/>
      <c r="L52" s="842">
        <v>42627</v>
      </c>
      <c r="M52" s="842">
        <v>42627</v>
      </c>
      <c r="N52" s="42"/>
      <c r="O52" s="134">
        <f>132.85/111.82</f>
        <v>1.1880701126810946</v>
      </c>
      <c r="P52" s="41" t="s">
        <v>208</v>
      </c>
      <c r="Q52" s="850">
        <f t="shared" si="0"/>
        <v>505020700.0376364</v>
      </c>
      <c r="R52" s="851"/>
      <c r="S52" s="865"/>
      <c r="T52" s="865"/>
      <c r="U52" s="865"/>
    </row>
    <row r="53" spans="2:21" ht="30" customHeight="1" x14ac:dyDescent="0.2">
      <c r="B53" s="266"/>
      <c r="C53" s="267"/>
      <c r="D53" s="835" t="s">
        <v>151</v>
      </c>
      <c r="E53" s="836"/>
      <c r="F53" s="99" t="s">
        <v>152</v>
      </c>
      <c r="G53" s="776">
        <v>3570400000</v>
      </c>
      <c r="H53" s="776"/>
      <c r="I53" s="776"/>
      <c r="J53" s="837"/>
      <c r="K53" s="837"/>
      <c r="L53" s="842">
        <v>42629</v>
      </c>
      <c r="M53" s="842">
        <v>42629</v>
      </c>
      <c r="N53" s="42"/>
      <c r="O53" s="134">
        <f>132.85/111.82</f>
        <v>1.1880701126810946</v>
      </c>
      <c r="P53" s="41" t="s">
        <v>208</v>
      </c>
      <c r="Q53" s="850">
        <f t="shared" si="0"/>
        <v>3005209845.6906285</v>
      </c>
      <c r="R53" s="851"/>
      <c r="S53" s="865"/>
      <c r="T53" s="865"/>
      <c r="U53" s="865"/>
    </row>
    <row r="54" spans="2:21" ht="30" customHeight="1" x14ac:dyDescent="0.2">
      <c r="B54" s="266"/>
      <c r="C54" s="267"/>
      <c r="D54" s="835" t="s">
        <v>151</v>
      </c>
      <c r="E54" s="836"/>
      <c r="F54" s="99" t="s">
        <v>152</v>
      </c>
      <c r="G54" s="776">
        <v>1780266667</v>
      </c>
      <c r="H54" s="776"/>
      <c r="I54" s="776"/>
      <c r="J54" s="837"/>
      <c r="K54" s="837"/>
      <c r="L54" s="842">
        <v>42627</v>
      </c>
      <c r="M54" s="842">
        <v>42629</v>
      </c>
      <c r="N54" s="42"/>
      <c r="O54" s="134">
        <f>132.85/111.82</f>
        <v>1.1880701126810946</v>
      </c>
      <c r="P54" s="41" t="s">
        <v>208</v>
      </c>
      <c r="Q54" s="850">
        <f t="shared" si="0"/>
        <v>1498452530.7033496</v>
      </c>
      <c r="R54" s="851"/>
      <c r="S54" s="865"/>
      <c r="T54" s="865"/>
      <c r="U54" s="865"/>
    </row>
    <row r="55" spans="2:21" ht="30" customHeight="1" x14ac:dyDescent="0.2">
      <c r="B55" s="266"/>
      <c r="C55" s="267"/>
      <c r="D55" s="835" t="s">
        <v>151</v>
      </c>
      <c r="E55" s="836"/>
      <c r="F55" s="99" t="s">
        <v>152</v>
      </c>
      <c r="G55" s="776">
        <v>5000000000</v>
      </c>
      <c r="H55" s="776"/>
      <c r="I55" s="776"/>
      <c r="J55" s="837"/>
      <c r="K55" s="837"/>
      <c r="L55" s="842">
        <v>42657</v>
      </c>
      <c r="M55" s="842">
        <v>42657</v>
      </c>
      <c r="N55" s="42"/>
      <c r="O55" s="134">
        <f>132.78/111.82</f>
        <v>1.1874441065998929</v>
      </c>
      <c r="P55" s="41" t="s">
        <v>209</v>
      </c>
      <c r="Q55" s="850">
        <f t="shared" si="0"/>
        <v>4210724506.702816</v>
      </c>
      <c r="R55" s="851"/>
      <c r="S55" s="865"/>
      <c r="T55" s="865"/>
      <c r="U55" s="865"/>
    </row>
    <row r="56" spans="2:21" ht="30" customHeight="1" x14ac:dyDescent="0.2">
      <c r="B56" s="266"/>
      <c r="C56" s="267"/>
      <c r="D56" s="835" t="s">
        <v>151</v>
      </c>
      <c r="E56" s="836"/>
      <c r="F56" s="99" t="s">
        <v>152</v>
      </c>
      <c r="G56" s="776">
        <v>2900000000</v>
      </c>
      <c r="H56" s="776"/>
      <c r="I56" s="776"/>
      <c r="J56" s="837"/>
      <c r="K56" s="837"/>
      <c r="L56" s="842" t="s">
        <v>210</v>
      </c>
      <c r="M56" s="842" t="s">
        <v>210</v>
      </c>
      <c r="N56" s="42"/>
      <c r="O56" s="134">
        <f>132.78/111.82</f>
        <v>1.1874441065998929</v>
      </c>
      <c r="P56" s="41" t="s">
        <v>209</v>
      </c>
      <c r="Q56" s="850">
        <f t="shared" si="0"/>
        <v>2442220213.8876333</v>
      </c>
      <c r="R56" s="851"/>
      <c r="S56" s="865"/>
      <c r="T56" s="865"/>
      <c r="U56" s="865"/>
    </row>
    <row r="57" spans="2:21" ht="30" customHeight="1" x14ac:dyDescent="0.2">
      <c r="B57" s="266"/>
      <c r="C57" s="267"/>
      <c r="D57" s="835" t="s">
        <v>151</v>
      </c>
      <c r="E57" s="836"/>
      <c r="F57" s="99" t="s">
        <v>152</v>
      </c>
      <c r="G57" s="776">
        <v>3570400000</v>
      </c>
      <c r="H57" s="776"/>
      <c r="I57" s="776"/>
      <c r="J57" s="837"/>
      <c r="K57" s="837"/>
      <c r="L57" s="842" t="s">
        <v>211</v>
      </c>
      <c r="M57" s="842" t="s">
        <v>211</v>
      </c>
      <c r="N57" s="42"/>
      <c r="O57" s="134">
        <f>132.78/111.82</f>
        <v>1.1874441065998929</v>
      </c>
      <c r="P57" s="41" t="s">
        <v>209</v>
      </c>
      <c r="Q57" s="850">
        <f t="shared" si="0"/>
        <v>3006794155.746347</v>
      </c>
      <c r="R57" s="851"/>
      <c r="S57" s="865"/>
      <c r="T57" s="865"/>
      <c r="U57" s="865"/>
    </row>
    <row r="58" spans="2:21" ht="30" customHeight="1" x14ac:dyDescent="0.2">
      <c r="B58" s="266"/>
      <c r="C58" s="267"/>
      <c r="D58" s="835" t="s">
        <v>151</v>
      </c>
      <c r="E58" s="836"/>
      <c r="F58" s="99" t="s">
        <v>152</v>
      </c>
      <c r="G58" s="776">
        <v>5000000000</v>
      </c>
      <c r="H58" s="776"/>
      <c r="I58" s="776"/>
      <c r="J58" s="837"/>
      <c r="K58" s="837"/>
      <c r="L58" s="842" t="s">
        <v>212</v>
      </c>
      <c r="M58" s="842" t="s">
        <v>212</v>
      </c>
      <c r="N58" s="42"/>
      <c r="O58" s="134">
        <f>132.78/111.82</f>
        <v>1.1874441065998929</v>
      </c>
      <c r="P58" s="41" t="s">
        <v>209</v>
      </c>
      <c r="Q58" s="850">
        <f t="shared" si="0"/>
        <v>4210724506.702816</v>
      </c>
      <c r="R58" s="851"/>
      <c r="S58" s="866"/>
      <c r="T58" s="866"/>
      <c r="U58" s="866"/>
    </row>
    <row r="59" spans="2:21" ht="31.5" customHeight="1" x14ac:dyDescent="0.2">
      <c r="B59" s="266"/>
      <c r="C59" s="267"/>
      <c r="D59" s="835" t="s">
        <v>151</v>
      </c>
      <c r="E59" s="836"/>
      <c r="F59" s="99" t="s">
        <v>152</v>
      </c>
      <c r="G59" s="776">
        <v>433333333</v>
      </c>
      <c r="H59" s="776"/>
      <c r="I59" s="776"/>
      <c r="J59" s="837"/>
      <c r="K59" s="837"/>
      <c r="L59" s="842" t="s">
        <v>212</v>
      </c>
      <c r="M59" s="842" t="s">
        <v>212</v>
      </c>
      <c r="N59" s="42"/>
      <c r="O59" s="134">
        <f>132.78/111.82</f>
        <v>1.1874441065998929</v>
      </c>
      <c r="P59" s="41" t="s">
        <v>209</v>
      </c>
      <c r="Q59" s="850">
        <f t="shared" si="0"/>
        <v>364929456.96686244</v>
      </c>
      <c r="R59" s="851"/>
      <c r="S59" s="865"/>
      <c r="T59" s="865"/>
      <c r="U59" s="865"/>
    </row>
    <row r="60" spans="2:21" ht="27.75" customHeight="1" x14ac:dyDescent="0.2">
      <c r="B60" s="266"/>
      <c r="C60" s="267"/>
      <c r="D60" s="835" t="s">
        <v>151</v>
      </c>
      <c r="E60" s="836"/>
      <c r="F60" s="99" t="s">
        <v>152</v>
      </c>
      <c r="G60" s="776">
        <v>1260000000</v>
      </c>
      <c r="H60" s="776"/>
      <c r="I60" s="776"/>
      <c r="J60" s="837"/>
      <c r="K60" s="837"/>
      <c r="L60" s="842" t="s">
        <v>213</v>
      </c>
      <c r="M60" s="842" t="s">
        <v>213</v>
      </c>
      <c r="N60" s="42"/>
      <c r="O60" s="134">
        <f>132.7/111.82</f>
        <v>1.186728671078519</v>
      </c>
      <c r="P60" s="41" t="s">
        <v>214</v>
      </c>
      <c r="Q60" s="850">
        <f t="shared" si="0"/>
        <v>1061742275.8100981</v>
      </c>
      <c r="R60" s="851"/>
      <c r="S60" s="866"/>
      <c r="T60" s="866"/>
      <c r="U60" s="866"/>
    </row>
    <row r="61" spans="2:21" ht="31.5" customHeight="1" x14ac:dyDescent="0.2">
      <c r="B61" s="266"/>
      <c r="C61" s="267"/>
      <c r="D61" s="835" t="s">
        <v>151</v>
      </c>
      <c r="E61" s="836"/>
      <c r="F61" s="99" t="s">
        <v>152</v>
      </c>
      <c r="G61" s="776">
        <v>1890000000</v>
      </c>
      <c r="H61" s="776"/>
      <c r="I61" s="776"/>
      <c r="J61" s="868"/>
      <c r="K61" s="837"/>
      <c r="L61" s="842" t="s">
        <v>215</v>
      </c>
      <c r="M61" s="842" t="s">
        <v>215</v>
      </c>
      <c r="N61" s="42"/>
      <c r="O61" s="134">
        <f>132.7/111.82</f>
        <v>1.186728671078519</v>
      </c>
      <c r="P61" s="41" t="s">
        <v>214</v>
      </c>
      <c r="Q61" s="850">
        <f t="shared" si="0"/>
        <v>1592613413.715147</v>
      </c>
      <c r="R61" s="851"/>
      <c r="S61" s="865"/>
      <c r="T61" s="865"/>
      <c r="U61" s="865"/>
    </row>
    <row r="62" spans="2:21" ht="31.5" customHeight="1" x14ac:dyDescent="0.2">
      <c r="B62" s="266"/>
      <c r="C62" s="267"/>
      <c r="D62" s="835" t="s">
        <v>151</v>
      </c>
      <c r="E62" s="836"/>
      <c r="F62" s="99" t="s">
        <v>152</v>
      </c>
      <c r="G62" s="776">
        <v>1890000000</v>
      </c>
      <c r="H62" s="776"/>
      <c r="I62" s="776"/>
      <c r="J62" s="837"/>
      <c r="K62" s="837"/>
      <c r="L62" s="842" t="s">
        <v>216</v>
      </c>
      <c r="M62" s="842" t="s">
        <v>216</v>
      </c>
      <c r="N62" s="42"/>
      <c r="O62" s="134">
        <f>132.7/111.82</f>
        <v>1.186728671078519</v>
      </c>
      <c r="P62" s="41" t="s">
        <v>214</v>
      </c>
      <c r="Q62" s="850">
        <f t="shared" si="0"/>
        <v>1592613413.715147</v>
      </c>
      <c r="R62" s="851"/>
      <c r="S62" s="867"/>
      <c r="T62" s="867"/>
      <c r="U62" s="867"/>
    </row>
    <row r="63" spans="2:21" ht="31.5" customHeight="1" x14ac:dyDescent="0.2">
      <c r="B63" s="266"/>
      <c r="C63" s="267"/>
      <c r="D63" s="835" t="s">
        <v>151</v>
      </c>
      <c r="E63" s="836"/>
      <c r="F63" s="99" t="s">
        <v>152</v>
      </c>
      <c r="G63" s="776">
        <v>1440000000</v>
      </c>
      <c r="H63" s="776"/>
      <c r="I63" s="776"/>
      <c r="J63" s="837"/>
      <c r="K63" s="837"/>
      <c r="L63" s="842">
        <v>42755</v>
      </c>
      <c r="M63" s="842" t="s">
        <v>216</v>
      </c>
      <c r="N63" s="42"/>
      <c r="O63" s="134">
        <f>133.4/111.82</f>
        <v>1.1929887318905386</v>
      </c>
      <c r="P63" s="41" t="s">
        <v>217</v>
      </c>
      <c r="Q63" s="850">
        <f t="shared" si="0"/>
        <v>1207052473.7631183</v>
      </c>
      <c r="R63" s="851"/>
      <c r="S63" s="867"/>
      <c r="T63" s="867"/>
      <c r="U63" s="867"/>
    </row>
    <row r="64" spans="2:21" ht="31.5" customHeight="1" x14ac:dyDescent="0.2">
      <c r="B64" s="266"/>
      <c r="C64" s="267"/>
      <c r="D64" s="835" t="s">
        <v>151</v>
      </c>
      <c r="E64" s="836"/>
      <c r="F64" s="99" t="s">
        <v>152</v>
      </c>
      <c r="G64" s="776">
        <v>1440000000</v>
      </c>
      <c r="H64" s="776"/>
      <c r="I64" s="776"/>
      <c r="J64" s="837"/>
      <c r="K64" s="837"/>
      <c r="L64" s="842">
        <v>42755</v>
      </c>
      <c r="M64" s="842" t="s">
        <v>216</v>
      </c>
      <c r="N64" s="42"/>
      <c r="O64" s="134">
        <f>133.4/111.82</f>
        <v>1.1929887318905386</v>
      </c>
      <c r="P64" s="41" t="s">
        <v>217</v>
      </c>
      <c r="Q64" s="850">
        <f t="shared" si="0"/>
        <v>1207052473.7631183</v>
      </c>
      <c r="R64" s="851"/>
      <c r="S64" s="867"/>
      <c r="T64" s="867"/>
      <c r="U64" s="867"/>
    </row>
    <row r="65" spans="2:21" ht="31.5" customHeight="1" x14ac:dyDescent="0.2">
      <c r="B65" s="266"/>
      <c r="C65" s="267"/>
      <c r="D65" s="835" t="s">
        <v>151</v>
      </c>
      <c r="E65" s="836"/>
      <c r="F65" s="99" t="s">
        <v>152</v>
      </c>
      <c r="G65" s="776">
        <v>960000000</v>
      </c>
      <c r="H65" s="776"/>
      <c r="I65" s="776"/>
      <c r="J65" s="837"/>
      <c r="K65" s="837"/>
      <c r="L65" s="842" t="s">
        <v>218</v>
      </c>
      <c r="M65" s="842" t="s">
        <v>216</v>
      </c>
      <c r="N65" s="42"/>
      <c r="O65" s="134">
        <f>134.77/111.82</f>
        <v>1.2052405651940621</v>
      </c>
      <c r="P65" s="41" t="s">
        <v>219</v>
      </c>
      <c r="Q65" s="850">
        <f t="shared" si="0"/>
        <v>796521481.04177475</v>
      </c>
      <c r="R65" s="851"/>
      <c r="S65" s="867"/>
      <c r="T65" s="867"/>
      <c r="U65" s="867"/>
    </row>
    <row r="66" spans="2:21" ht="31.5" customHeight="1" x14ac:dyDescent="0.2">
      <c r="B66" s="266"/>
      <c r="C66" s="267"/>
      <c r="D66" s="835" t="s">
        <v>151</v>
      </c>
      <c r="E66" s="836"/>
      <c r="F66" s="99" t="s">
        <v>152</v>
      </c>
      <c r="G66" s="776">
        <v>3450000000</v>
      </c>
      <c r="H66" s="776"/>
      <c r="I66" s="776"/>
      <c r="J66" s="837"/>
      <c r="K66" s="837"/>
      <c r="L66" s="842">
        <v>42826</v>
      </c>
      <c r="M66" s="842" t="s">
        <v>216</v>
      </c>
      <c r="N66" s="42"/>
      <c r="O66" s="134">
        <f>134.77/111.82</f>
        <v>1.2052405651940621</v>
      </c>
      <c r="P66" s="41" t="s">
        <v>220</v>
      </c>
      <c r="Q66" s="850">
        <f t="shared" si="0"/>
        <v>2862499072.4938779</v>
      </c>
      <c r="R66" s="851"/>
      <c r="S66" s="867"/>
      <c r="T66" s="867"/>
      <c r="U66" s="867"/>
    </row>
    <row r="67" spans="2:21" ht="31.5" customHeight="1" x14ac:dyDescent="0.2">
      <c r="B67" s="266"/>
      <c r="C67" s="267"/>
      <c r="D67" s="835" t="s">
        <v>151</v>
      </c>
      <c r="E67" s="836"/>
      <c r="F67" s="99" t="s">
        <v>152</v>
      </c>
      <c r="G67" s="776">
        <v>2300000000</v>
      </c>
      <c r="H67" s="776"/>
      <c r="I67" s="776"/>
      <c r="J67" s="863"/>
      <c r="K67" s="837"/>
      <c r="L67" s="842">
        <v>42788</v>
      </c>
      <c r="M67" s="842" t="s">
        <v>216</v>
      </c>
      <c r="N67" s="42"/>
      <c r="O67" s="134">
        <f>134.77/111.82</f>
        <v>1.2052405651940621</v>
      </c>
      <c r="P67" s="41" t="s">
        <v>220</v>
      </c>
      <c r="Q67" s="850">
        <f t="shared" si="0"/>
        <v>1908332714.9959188</v>
      </c>
      <c r="R67" s="851"/>
      <c r="S67" s="867"/>
      <c r="T67" s="867"/>
      <c r="U67" s="867"/>
    </row>
    <row r="68" spans="2:21" ht="31.5" customHeight="1" x14ac:dyDescent="0.2">
      <c r="B68" s="266"/>
      <c r="C68" s="267"/>
      <c r="D68" s="835" t="s">
        <v>151</v>
      </c>
      <c r="E68" s="836"/>
      <c r="F68" s="99" t="s">
        <v>152</v>
      </c>
      <c r="G68" s="776">
        <v>3450000000</v>
      </c>
      <c r="H68" s="776"/>
      <c r="I68" s="776"/>
      <c r="J68" s="837"/>
      <c r="K68" s="837"/>
      <c r="L68" s="842">
        <v>42786</v>
      </c>
      <c r="M68" s="842" t="s">
        <v>216</v>
      </c>
      <c r="N68" s="42"/>
      <c r="O68" s="134">
        <f>136.12/111.82</f>
        <v>1.2173135396172421</v>
      </c>
      <c r="P68" s="41" t="s">
        <v>220</v>
      </c>
      <c r="Q68" s="850">
        <f t="shared" si="0"/>
        <v>2834109609.1683807</v>
      </c>
      <c r="R68" s="851"/>
      <c r="S68" s="867"/>
      <c r="T68" s="867"/>
      <c r="U68" s="867"/>
    </row>
    <row r="69" spans="2:21" ht="31.5" customHeight="1" x14ac:dyDescent="0.2">
      <c r="B69" s="266"/>
      <c r="C69" s="267"/>
      <c r="D69" s="835" t="s">
        <v>151</v>
      </c>
      <c r="E69" s="836"/>
      <c r="F69" s="99" t="s">
        <v>152</v>
      </c>
      <c r="G69" s="776">
        <v>330000000</v>
      </c>
      <c r="H69" s="776"/>
      <c r="I69" s="776"/>
      <c r="J69" s="863"/>
      <c r="K69" s="837"/>
      <c r="L69" s="842">
        <v>42842</v>
      </c>
      <c r="M69" s="842" t="s">
        <v>216</v>
      </c>
      <c r="N69" s="42"/>
      <c r="O69" s="134">
        <f t="shared" ref="O69:O71" si="1">136.76/111.82</f>
        <v>1.2230370237882311</v>
      </c>
      <c r="P69" s="41" t="s">
        <v>220</v>
      </c>
      <c r="Q69" s="850">
        <f t="shared" si="0"/>
        <v>269820122.84293652</v>
      </c>
      <c r="R69" s="851"/>
      <c r="S69" s="867"/>
      <c r="T69" s="867"/>
      <c r="U69" s="867"/>
    </row>
    <row r="70" spans="2:21" ht="31.5" customHeight="1" x14ac:dyDescent="0.2">
      <c r="B70" s="266"/>
      <c r="C70" s="267"/>
      <c r="D70" s="835" t="s">
        <v>151</v>
      </c>
      <c r="E70" s="836"/>
      <c r="F70" s="99" t="s">
        <v>152</v>
      </c>
      <c r="G70" s="776">
        <v>90000000</v>
      </c>
      <c r="H70" s="776"/>
      <c r="I70" s="776"/>
      <c r="J70" s="837"/>
      <c r="K70" s="837"/>
      <c r="L70" s="869" t="s">
        <v>221</v>
      </c>
      <c r="M70" s="870"/>
      <c r="N70" s="42"/>
      <c r="O70" s="134">
        <f t="shared" si="1"/>
        <v>1.2230370237882311</v>
      </c>
      <c r="P70" s="41" t="s">
        <v>220</v>
      </c>
      <c r="Q70" s="850">
        <f t="shared" si="0"/>
        <v>73587306.229891777</v>
      </c>
      <c r="R70" s="851"/>
      <c r="S70" s="867"/>
      <c r="T70" s="867"/>
      <c r="U70" s="867"/>
    </row>
    <row r="71" spans="2:21" ht="31.5" customHeight="1" x14ac:dyDescent="0.2">
      <c r="B71" s="266"/>
      <c r="C71" s="267"/>
      <c r="D71" s="835" t="s">
        <v>151</v>
      </c>
      <c r="E71" s="836"/>
      <c r="F71" s="99" t="s">
        <v>152</v>
      </c>
      <c r="G71" s="776">
        <v>420000000</v>
      </c>
      <c r="H71" s="776"/>
      <c r="I71" s="776"/>
      <c r="J71" s="863"/>
      <c r="K71" s="837"/>
      <c r="L71" s="842" t="s">
        <v>222</v>
      </c>
      <c r="M71" s="842" t="s">
        <v>216</v>
      </c>
      <c r="N71" s="42"/>
      <c r="O71" s="134">
        <f t="shared" si="1"/>
        <v>1.2230370237882311</v>
      </c>
      <c r="P71" s="41" t="s">
        <v>220</v>
      </c>
      <c r="Q71" s="850">
        <f t="shared" si="0"/>
        <v>343407429.07282829</v>
      </c>
      <c r="R71" s="851"/>
      <c r="S71" s="867"/>
      <c r="T71" s="867"/>
      <c r="U71" s="867"/>
    </row>
    <row r="72" spans="2:21" ht="31.5" customHeight="1" x14ac:dyDescent="0.2">
      <c r="B72" s="266"/>
      <c r="C72" s="267"/>
      <c r="D72" s="835" t="s">
        <v>151</v>
      </c>
      <c r="E72" s="836"/>
      <c r="F72" s="99" t="s">
        <v>152</v>
      </c>
      <c r="G72" s="776">
        <v>75000000</v>
      </c>
      <c r="H72" s="776"/>
      <c r="I72" s="776"/>
      <c r="J72" s="837"/>
      <c r="K72" s="837"/>
      <c r="L72" s="842" t="s">
        <v>223</v>
      </c>
      <c r="M72" s="842" t="s">
        <v>216</v>
      </c>
      <c r="N72" s="42"/>
      <c r="O72" s="134">
        <f t="shared" ref="O72:O79" si="2">137.4/111.82</f>
        <v>1.2287605079592203</v>
      </c>
      <c r="P72" s="41" t="s">
        <v>224</v>
      </c>
      <c r="Q72" s="850">
        <f t="shared" si="0"/>
        <v>61037117.903930128</v>
      </c>
      <c r="R72" s="851"/>
      <c r="S72" s="867"/>
      <c r="T72" s="867"/>
      <c r="U72" s="867"/>
    </row>
    <row r="73" spans="2:21" ht="31.5" customHeight="1" x14ac:dyDescent="0.2">
      <c r="B73" s="266"/>
      <c r="C73" s="267"/>
      <c r="D73" s="835" t="s">
        <v>151</v>
      </c>
      <c r="E73" s="836"/>
      <c r="F73" s="99" t="s">
        <v>152</v>
      </c>
      <c r="G73" s="776">
        <v>280000000</v>
      </c>
      <c r="H73" s="776"/>
      <c r="I73" s="776"/>
      <c r="J73" s="837"/>
      <c r="K73" s="837"/>
      <c r="L73" s="842" t="s">
        <v>225</v>
      </c>
      <c r="M73" s="842" t="s">
        <v>216</v>
      </c>
      <c r="N73" s="42"/>
      <c r="O73" s="134">
        <f t="shared" si="2"/>
        <v>1.2287605079592203</v>
      </c>
      <c r="P73" s="41" t="s">
        <v>224</v>
      </c>
      <c r="Q73" s="850">
        <f t="shared" si="0"/>
        <v>227871906.84133914</v>
      </c>
      <c r="R73" s="851"/>
      <c r="S73" s="867"/>
      <c r="T73" s="867"/>
      <c r="U73" s="867"/>
    </row>
    <row r="74" spans="2:21" ht="31.5" customHeight="1" x14ac:dyDescent="0.2">
      <c r="B74" s="266"/>
      <c r="C74" s="267"/>
      <c r="D74" s="835" t="s">
        <v>151</v>
      </c>
      <c r="E74" s="836"/>
      <c r="F74" s="99" t="s">
        <v>152</v>
      </c>
      <c r="G74" s="776">
        <v>50000000</v>
      </c>
      <c r="H74" s="776"/>
      <c r="I74" s="776"/>
      <c r="J74" s="837"/>
      <c r="K74" s="837"/>
      <c r="L74" s="842" t="s">
        <v>226</v>
      </c>
      <c r="M74" s="842" t="s">
        <v>216</v>
      </c>
      <c r="N74" s="42"/>
      <c r="O74" s="134">
        <f t="shared" si="2"/>
        <v>1.2287605079592203</v>
      </c>
      <c r="P74" s="41" t="s">
        <v>224</v>
      </c>
      <c r="Q74" s="850">
        <f t="shared" si="0"/>
        <v>40691411.935953416</v>
      </c>
      <c r="R74" s="851"/>
      <c r="S74" s="867"/>
      <c r="T74" s="867"/>
      <c r="U74" s="867"/>
    </row>
    <row r="75" spans="2:21" ht="31.5" customHeight="1" x14ac:dyDescent="0.2">
      <c r="B75" s="266"/>
      <c r="C75" s="267"/>
      <c r="D75" s="835" t="s">
        <v>151</v>
      </c>
      <c r="E75" s="836"/>
      <c r="F75" s="99" t="s">
        <v>152</v>
      </c>
      <c r="G75" s="776">
        <v>187500000</v>
      </c>
      <c r="H75" s="776"/>
      <c r="I75" s="776"/>
      <c r="J75" s="837"/>
      <c r="K75" s="837"/>
      <c r="L75" s="842" t="s">
        <v>227</v>
      </c>
      <c r="M75" s="842" t="s">
        <v>216</v>
      </c>
      <c r="N75" s="42"/>
      <c r="O75" s="134">
        <f t="shared" si="2"/>
        <v>1.2287605079592203</v>
      </c>
      <c r="P75" s="41" t="s">
        <v>224</v>
      </c>
      <c r="Q75" s="850">
        <f t="shared" si="0"/>
        <v>152592794.75982532</v>
      </c>
      <c r="R75" s="851"/>
      <c r="S75" s="867"/>
      <c r="T75" s="867"/>
      <c r="U75" s="867"/>
    </row>
    <row r="76" spans="2:21" ht="31.5" customHeight="1" x14ac:dyDescent="0.2">
      <c r="B76" s="266"/>
      <c r="C76" s="267"/>
      <c r="D76" s="835" t="s">
        <v>151</v>
      </c>
      <c r="E76" s="836"/>
      <c r="F76" s="99" t="s">
        <v>152</v>
      </c>
      <c r="G76" s="776">
        <v>100000000</v>
      </c>
      <c r="H76" s="776"/>
      <c r="I76" s="776"/>
      <c r="J76" s="837"/>
      <c r="K76" s="837"/>
      <c r="L76" s="842" t="s">
        <v>228</v>
      </c>
      <c r="M76" s="842" t="s">
        <v>216</v>
      </c>
      <c r="N76" s="42"/>
      <c r="O76" s="134">
        <f t="shared" si="2"/>
        <v>1.2287605079592203</v>
      </c>
      <c r="P76" s="41" t="s">
        <v>224</v>
      </c>
      <c r="Q76" s="850">
        <f t="shared" si="0"/>
        <v>81382823.871906832</v>
      </c>
      <c r="R76" s="851"/>
      <c r="S76" s="867"/>
      <c r="T76" s="867"/>
      <c r="U76" s="867"/>
    </row>
    <row r="77" spans="2:21" ht="31.5" customHeight="1" x14ac:dyDescent="0.2">
      <c r="B77" s="266"/>
      <c r="C77" s="267"/>
      <c r="D77" s="835" t="s">
        <v>151</v>
      </c>
      <c r="E77" s="836"/>
      <c r="F77" s="99" t="s">
        <v>152</v>
      </c>
      <c r="G77" s="776">
        <v>187500000</v>
      </c>
      <c r="H77" s="776"/>
      <c r="I77" s="776"/>
      <c r="J77" s="837"/>
      <c r="K77" s="837"/>
      <c r="L77" s="842" t="s">
        <v>229</v>
      </c>
      <c r="M77" s="842" t="s">
        <v>216</v>
      </c>
      <c r="N77" s="42"/>
      <c r="O77" s="134">
        <f t="shared" si="2"/>
        <v>1.2287605079592203</v>
      </c>
      <c r="P77" s="41" t="s">
        <v>224</v>
      </c>
      <c r="Q77" s="850">
        <f t="shared" si="0"/>
        <v>152592794.75982532</v>
      </c>
      <c r="R77" s="851"/>
      <c r="S77" s="867"/>
      <c r="T77" s="867"/>
      <c r="U77" s="867"/>
    </row>
    <row r="78" spans="2:21" ht="31.5" customHeight="1" x14ac:dyDescent="0.2">
      <c r="B78" s="266"/>
      <c r="C78" s="267"/>
      <c r="D78" s="835" t="s">
        <v>151</v>
      </c>
      <c r="E78" s="836"/>
      <c r="F78" s="99" t="s">
        <v>152</v>
      </c>
      <c r="G78" s="776">
        <v>90000000</v>
      </c>
      <c r="H78" s="776"/>
      <c r="I78" s="776"/>
      <c r="J78" s="837"/>
      <c r="K78" s="837"/>
      <c r="L78" s="842" t="s">
        <v>229</v>
      </c>
      <c r="M78" s="842" t="s">
        <v>216</v>
      </c>
      <c r="N78" s="42"/>
      <c r="O78" s="134">
        <f t="shared" si="2"/>
        <v>1.2287605079592203</v>
      </c>
      <c r="P78" s="41" t="s">
        <v>224</v>
      </c>
      <c r="Q78" s="850">
        <f t="shared" si="0"/>
        <v>73244541.484716147</v>
      </c>
      <c r="R78" s="851"/>
      <c r="S78" s="867"/>
      <c r="T78" s="867"/>
      <c r="U78" s="867"/>
    </row>
    <row r="79" spans="2:21" ht="31.5" customHeight="1" x14ac:dyDescent="0.2">
      <c r="B79" s="266"/>
      <c r="C79" s="267"/>
      <c r="D79" s="835" t="s">
        <v>151</v>
      </c>
      <c r="E79" s="836"/>
      <c r="F79" s="99" t="s">
        <v>152</v>
      </c>
      <c r="G79" s="776">
        <v>25000000</v>
      </c>
      <c r="H79" s="776"/>
      <c r="I79" s="776"/>
      <c r="J79" s="863"/>
      <c r="K79" s="837"/>
      <c r="L79" s="842" t="s">
        <v>230</v>
      </c>
      <c r="M79" s="842" t="s">
        <v>216</v>
      </c>
      <c r="N79" s="42"/>
      <c r="O79" s="134">
        <f t="shared" si="2"/>
        <v>1.2287605079592203</v>
      </c>
      <c r="P79" s="41" t="s">
        <v>224</v>
      </c>
      <c r="Q79" s="850">
        <f t="shared" ref="Q79:Q110" si="3">+G79/O79</f>
        <v>20345705.967976708</v>
      </c>
      <c r="R79" s="851"/>
      <c r="S79" s="867"/>
      <c r="T79" s="867"/>
      <c r="U79" s="867"/>
    </row>
    <row r="80" spans="2:21" ht="31.5" customHeight="1" x14ac:dyDescent="0.2">
      <c r="B80" s="266"/>
      <c r="C80" s="267"/>
      <c r="D80" s="835" t="s">
        <v>151</v>
      </c>
      <c r="E80" s="836"/>
      <c r="F80" s="99" t="s">
        <v>152</v>
      </c>
      <c r="G80" s="776">
        <v>15000000</v>
      </c>
      <c r="H80" s="776"/>
      <c r="I80" s="776"/>
      <c r="J80" s="863"/>
      <c r="K80" s="837"/>
      <c r="L80" s="842" t="s">
        <v>231</v>
      </c>
      <c r="M80" s="842" t="s">
        <v>216</v>
      </c>
      <c r="N80" s="42"/>
      <c r="O80" s="134">
        <f>138.05/111.82</f>
        <v>1.2345734215703812</v>
      </c>
      <c r="P80" s="41" t="s">
        <v>232</v>
      </c>
      <c r="Q80" s="850">
        <f t="shared" si="3"/>
        <v>12149945.67185802</v>
      </c>
      <c r="R80" s="851"/>
      <c r="S80" s="867"/>
      <c r="T80" s="867"/>
      <c r="U80" s="867"/>
    </row>
    <row r="81" spans="2:21" ht="31.5" customHeight="1" x14ac:dyDescent="0.2">
      <c r="B81" s="266"/>
      <c r="C81" s="267"/>
      <c r="D81" s="835" t="s">
        <v>151</v>
      </c>
      <c r="E81" s="836"/>
      <c r="F81" s="99" t="s">
        <v>152</v>
      </c>
      <c r="G81" s="776">
        <v>10000000</v>
      </c>
      <c r="H81" s="776"/>
      <c r="I81" s="776"/>
      <c r="J81" s="863"/>
      <c r="K81" s="837"/>
      <c r="L81" s="842" t="s">
        <v>233</v>
      </c>
      <c r="M81" s="842" t="s">
        <v>216</v>
      </c>
      <c r="N81" s="42"/>
      <c r="O81" s="134">
        <f>138.05/111.82</f>
        <v>1.2345734215703812</v>
      </c>
      <c r="P81" s="41" t="s">
        <v>234</v>
      </c>
      <c r="Q81" s="850">
        <f t="shared" si="3"/>
        <v>8099963.7812386798</v>
      </c>
      <c r="R81" s="851"/>
      <c r="S81" s="867"/>
      <c r="T81" s="867"/>
      <c r="U81" s="867"/>
    </row>
    <row r="82" spans="2:21" ht="31.5" customHeight="1" x14ac:dyDescent="0.2">
      <c r="B82" s="215"/>
      <c r="C82" s="217"/>
      <c r="D82" s="835" t="s">
        <v>151</v>
      </c>
      <c r="E82" s="836"/>
      <c r="F82" s="99" t="s">
        <v>152</v>
      </c>
      <c r="G82" s="776">
        <v>2336000000</v>
      </c>
      <c r="H82" s="776"/>
      <c r="I82" s="776"/>
      <c r="J82" s="837"/>
      <c r="K82" s="837"/>
      <c r="L82" s="842">
        <v>43196</v>
      </c>
      <c r="M82" s="842"/>
      <c r="N82" s="42"/>
      <c r="O82" s="134">
        <f>141.05/111.82</f>
        <v>1.2614022536218925</v>
      </c>
      <c r="P82" s="41" t="s">
        <v>235</v>
      </c>
      <c r="Q82" s="850">
        <f t="shared" si="3"/>
        <v>1851907266.9266214</v>
      </c>
      <c r="R82" s="851"/>
      <c r="S82" s="871"/>
      <c r="T82" s="872"/>
      <c r="U82" s="873"/>
    </row>
    <row r="83" spans="2:21" ht="31.5" customHeight="1" x14ac:dyDescent="0.2">
      <c r="B83" s="215"/>
      <c r="C83" s="217"/>
      <c r="D83" s="835" t="s">
        <v>151</v>
      </c>
      <c r="E83" s="836"/>
      <c r="F83" s="99" t="s">
        <v>152</v>
      </c>
      <c r="G83" s="776">
        <v>3504000000</v>
      </c>
      <c r="H83" s="776"/>
      <c r="I83" s="776"/>
      <c r="J83" s="837"/>
      <c r="K83" s="837"/>
      <c r="L83" s="842">
        <v>43200</v>
      </c>
      <c r="M83" s="842"/>
      <c r="N83" s="42"/>
      <c r="O83" s="134">
        <f t="shared" ref="O83:O84" si="4">141.05/111.82</f>
        <v>1.2614022536218925</v>
      </c>
      <c r="P83" s="41" t="s">
        <v>235</v>
      </c>
      <c r="Q83" s="850">
        <f t="shared" si="3"/>
        <v>2777860900.3899322</v>
      </c>
      <c r="R83" s="851"/>
      <c r="S83" s="871"/>
      <c r="T83" s="872"/>
      <c r="U83" s="873"/>
    </row>
    <row r="84" spans="2:21" ht="31.5" customHeight="1" x14ac:dyDescent="0.2">
      <c r="B84" s="266"/>
      <c r="C84" s="267"/>
      <c r="D84" s="835" t="s">
        <v>151</v>
      </c>
      <c r="E84" s="836"/>
      <c r="F84" s="99" t="s">
        <v>152</v>
      </c>
      <c r="G84" s="776">
        <v>3504000000</v>
      </c>
      <c r="H84" s="776"/>
      <c r="I84" s="776"/>
      <c r="J84" s="837"/>
      <c r="K84" s="837"/>
      <c r="L84" s="842">
        <v>43200</v>
      </c>
      <c r="M84" s="842"/>
      <c r="N84" s="42"/>
      <c r="O84" s="134">
        <f t="shared" si="4"/>
        <v>1.2614022536218925</v>
      </c>
      <c r="P84" s="41" t="s">
        <v>235</v>
      </c>
      <c r="Q84" s="850">
        <f t="shared" si="3"/>
        <v>2777860900.3899322</v>
      </c>
      <c r="R84" s="851"/>
      <c r="S84" s="867"/>
      <c r="T84" s="867"/>
      <c r="U84" s="867"/>
    </row>
    <row r="85" spans="2:21" ht="31.5" customHeight="1" x14ac:dyDescent="0.2">
      <c r="B85" s="215"/>
      <c r="C85" s="217"/>
      <c r="D85" s="835" t="s">
        <v>151</v>
      </c>
      <c r="E85" s="836"/>
      <c r="F85" s="99" t="s">
        <v>152</v>
      </c>
      <c r="G85" s="850">
        <v>18750000000</v>
      </c>
      <c r="H85" s="851"/>
      <c r="I85" s="227"/>
      <c r="J85" s="837"/>
      <c r="K85" s="837"/>
      <c r="L85" s="842">
        <v>43304</v>
      </c>
      <c r="M85" s="842"/>
      <c r="N85" s="91"/>
      <c r="O85" s="134">
        <f>142.28/111.82</f>
        <v>1.272402074763012</v>
      </c>
      <c r="P85" s="52" t="s">
        <v>478</v>
      </c>
      <c r="Q85" s="850">
        <f t="shared" si="3"/>
        <v>14735908068.597132</v>
      </c>
      <c r="R85" s="851"/>
      <c r="S85" s="871" t="s">
        <v>485</v>
      </c>
      <c r="T85" s="872"/>
      <c r="U85" s="873"/>
    </row>
    <row r="86" spans="2:21" ht="40.5" customHeight="1" x14ac:dyDescent="0.2">
      <c r="B86" s="215"/>
      <c r="C86" s="217"/>
      <c r="D86" s="835" t="s">
        <v>151</v>
      </c>
      <c r="E86" s="836"/>
      <c r="F86" s="99" t="s">
        <v>152</v>
      </c>
      <c r="G86" s="850">
        <v>6250000000</v>
      </c>
      <c r="H86" s="851"/>
      <c r="I86" s="227"/>
      <c r="J86" s="837"/>
      <c r="K86" s="837"/>
      <c r="L86" s="842">
        <v>43326</v>
      </c>
      <c r="M86" s="842"/>
      <c r="N86" s="91"/>
      <c r="O86" s="134">
        <f>142.1/111.82</f>
        <v>1.2707923448399214</v>
      </c>
      <c r="P86" s="52" t="s">
        <v>486</v>
      </c>
      <c r="Q86" s="850">
        <f t="shared" si="3"/>
        <v>4918191414.4968328</v>
      </c>
      <c r="R86" s="851"/>
      <c r="S86" s="871" t="s">
        <v>485</v>
      </c>
      <c r="T86" s="872"/>
      <c r="U86" s="873"/>
    </row>
    <row r="87" spans="2:21" ht="40.5" customHeight="1" x14ac:dyDescent="0.2">
      <c r="B87" s="215"/>
      <c r="C87" s="217"/>
      <c r="D87" s="835" t="s">
        <v>151</v>
      </c>
      <c r="E87" s="836"/>
      <c r="F87" s="99" t="s">
        <v>152</v>
      </c>
      <c r="G87" s="850">
        <v>1200000000</v>
      </c>
      <c r="H87" s="851"/>
      <c r="I87" s="227"/>
      <c r="J87" s="837"/>
      <c r="K87" s="837"/>
      <c r="L87" s="842">
        <v>43349</v>
      </c>
      <c r="M87" s="842"/>
      <c r="N87" s="91"/>
      <c r="O87" s="134">
        <f>142.27/111.82</f>
        <v>1.2723126453228404</v>
      </c>
      <c r="P87" s="52" t="s">
        <v>487</v>
      </c>
      <c r="Q87" s="850">
        <f t="shared" si="3"/>
        <v>943164405.70745754</v>
      </c>
      <c r="R87" s="851"/>
      <c r="S87" s="871" t="s">
        <v>485</v>
      </c>
      <c r="T87" s="872"/>
      <c r="U87" s="873"/>
    </row>
    <row r="88" spans="2:21" ht="40.5" customHeight="1" x14ac:dyDescent="0.2">
      <c r="B88" s="215"/>
      <c r="C88" s="217"/>
      <c r="D88" s="835" t="s">
        <v>151</v>
      </c>
      <c r="E88" s="836"/>
      <c r="F88" s="99" t="s">
        <v>152</v>
      </c>
      <c r="G88" s="850">
        <v>31260000000</v>
      </c>
      <c r="H88" s="851"/>
      <c r="I88" s="227"/>
      <c r="J88" s="837"/>
      <c r="K88" s="837"/>
      <c r="L88" s="842">
        <v>43350</v>
      </c>
      <c r="M88" s="842"/>
      <c r="N88" s="91"/>
      <c r="O88" s="134">
        <f>142.27/111.82</f>
        <v>1.2723126453228404</v>
      </c>
      <c r="P88" s="52" t="s">
        <v>487</v>
      </c>
      <c r="Q88" s="850">
        <f t="shared" si="3"/>
        <v>24569432768.679268</v>
      </c>
      <c r="R88" s="851"/>
      <c r="S88" s="871" t="s">
        <v>485</v>
      </c>
      <c r="T88" s="872"/>
      <c r="U88" s="873"/>
    </row>
    <row r="89" spans="2:21" ht="40.5" customHeight="1" x14ac:dyDescent="0.2">
      <c r="B89" s="215"/>
      <c r="C89" s="217"/>
      <c r="D89" s="835" t="s">
        <v>151</v>
      </c>
      <c r="E89" s="836"/>
      <c r="F89" s="99" t="s">
        <v>152</v>
      </c>
      <c r="G89" s="850">
        <v>774948587</v>
      </c>
      <c r="H89" s="851"/>
      <c r="I89" s="227"/>
      <c r="J89" s="837"/>
      <c r="K89" s="837"/>
      <c r="L89" s="842">
        <v>43367</v>
      </c>
      <c r="M89" s="842"/>
      <c r="N89" s="91"/>
      <c r="O89" s="134">
        <f t="shared" ref="O89:O92" si="5">142.27/111.82</f>
        <v>1.2723126453228404</v>
      </c>
      <c r="P89" s="52" t="s">
        <v>487</v>
      </c>
      <c r="Q89" s="850">
        <f t="shared" si="3"/>
        <v>609086602.92640746</v>
      </c>
      <c r="R89" s="851"/>
      <c r="S89" s="871" t="s">
        <v>485</v>
      </c>
      <c r="T89" s="872"/>
      <c r="U89" s="873"/>
    </row>
    <row r="90" spans="2:21" ht="40.5" customHeight="1" x14ac:dyDescent="0.2">
      <c r="B90" s="215"/>
      <c r="C90" s="217"/>
      <c r="D90" s="835" t="s">
        <v>151</v>
      </c>
      <c r="E90" s="836"/>
      <c r="F90" s="99" t="s">
        <v>152</v>
      </c>
      <c r="G90" s="850">
        <v>500000000</v>
      </c>
      <c r="H90" s="851"/>
      <c r="I90" s="227"/>
      <c r="J90" s="837"/>
      <c r="K90" s="837"/>
      <c r="L90" s="842">
        <v>43368</v>
      </c>
      <c r="M90" s="842"/>
      <c r="N90" s="91"/>
      <c r="O90" s="134">
        <f t="shared" si="5"/>
        <v>1.2723126453228404</v>
      </c>
      <c r="P90" s="52" t="s">
        <v>487</v>
      </c>
      <c r="Q90" s="850">
        <f t="shared" si="3"/>
        <v>392985169.044774</v>
      </c>
      <c r="R90" s="851"/>
      <c r="S90" s="871" t="s">
        <v>485</v>
      </c>
      <c r="T90" s="872"/>
      <c r="U90" s="873"/>
    </row>
    <row r="91" spans="2:21" ht="40.5" customHeight="1" x14ac:dyDescent="0.2">
      <c r="B91" s="215"/>
      <c r="C91" s="217"/>
      <c r="D91" s="835" t="s">
        <v>151</v>
      </c>
      <c r="E91" s="836"/>
      <c r="F91" s="99" t="s">
        <v>152</v>
      </c>
      <c r="G91" s="850">
        <v>15938500</v>
      </c>
      <c r="H91" s="851"/>
      <c r="I91" s="227"/>
      <c r="J91" s="837"/>
      <c r="K91" s="837"/>
      <c r="L91" s="842">
        <v>43369</v>
      </c>
      <c r="M91" s="842"/>
      <c r="N91" s="91"/>
      <c r="O91" s="134">
        <f t="shared" si="5"/>
        <v>1.2723126453228404</v>
      </c>
      <c r="P91" s="52" t="s">
        <v>487</v>
      </c>
      <c r="Q91" s="850">
        <f t="shared" si="3"/>
        <v>12527188.233640261</v>
      </c>
      <c r="R91" s="851"/>
      <c r="S91" s="871" t="s">
        <v>485</v>
      </c>
      <c r="T91" s="872"/>
      <c r="U91" s="873"/>
    </row>
    <row r="92" spans="2:21" ht="40.5" customHeight="1" x14ac:dyDescent="0.2">
      <c r="B92" s="215"/>
      <c r="C92" s="217"/>
      <c r="D92" s="835" t="s">
        <v>151</v>
      </c>
      <c r="E92" s="836"/>
      <c r="F92" s="99" t="s">
        <v>152</v>
      </c>
      <c r="G92" s="850">
        <v>3849112913</v>
      </c>
      <c r="H92" s="851"/>
      <c r="I92" s="227"/>
      <c r="J92" s="837"/>
      <c r="K92" s="837"/>
      <c r="L92" s="842">
        <v>43370</v>
      </c>
      <c r="M92" s="842"/>
      <c r="N92" s="91"/>
      <c r="O92" s="134">
        <f t="shared" si="5"/>
        <v>1.2723126453228404</v>
      </c>
      <c r="P92" s="52" t="s">
        <v>487</v>
      </c>
      <c r="Q92" s="850">
        <f t="shared" si="3"/>
        <v>3025288577.5754547</v>
      </c>
      <c r="R92" s="851"/>
      <c r="S92" s="871" t="s">
        <v>485</v>
      </c>
      <c r="T92" s="872"/>
      <c r="U92" s="873"/>
    </row>
    <row r="93" spans="2:21" ht="40.5" customHeight="1" x14ac:dyDescent="0.2">
      <c r="B93" s="215"/>
      <c r="C93" s="217"/>
      <c r="D93" s="835" t="s">
        <v>151</v>
      </c>
      <c r="E93" s="836"/>
      <c r="F93" s="99" t="s">
        <v>152</v>
      </c>
      <c r="G93" s="850">
        <v>22318303139</v>
      </c>
      <c r="H93" s="851"/>
      <c r="I93" s="227"/>
      <c r="J93" s="837"/>
      <c r="K93" s="837"/>
      <c r="L93" s="842">
        <v>43383</v>
      </c>
      <c r="M93" s="842"/>
      <c r="N93" s="91"/>
      <c r="O93" s="134">
        <f>142.5/111.82</f>
        <v>1.2743695224467895</v>
      </c>
      <c r="P93" s="52" t="s">
        <v>498</v>
      </c>
      <c r="Q93" s="850">
        <f t="shared" si="3"/>
        <v>17513211628.091087</v>
      </c>
      <c r="R93" s="851"/>
      <c r="S93" s="871"/>
      <c r="T93" s="872"/>
      <c r="U93" s="873"/>
    </row>
    <row r="94" spans="2:21" ht="40.5" customHeight="1" x14ac:dyDescent="0.2">
      <c r="B94" s="215"/>
      <c r="C94" s="217"/>
      <c r="D94" s="835" t="s">
        <v>151</v>
      </c>
      <c r="E94" s="836"/>
      <c r="F94" s="99" t="s">
        <v>152</v>
      </c>
      <c r="G94" s="850">
        <v>134904238</v>
      </c>
      <c r="H94" s="851"/>
      <c r="I94" s="227"/>
      <c r="J94" s="837"/>
      <c r="K94" s="837"/>
      <c r="L94" s="842">
        <v>43383</v>
      </c>
      <c r="M94" s="842"/>
      <c r="N94" s="91"/>
      <c r="O94" s="134">
        <f t="shared" ref="O94:O96" si="6">142.5/111.82</f>
        <v>1.2743695224467895</v>
      </c>
      <c r="P94" s="52" t="s">
        <v>498</v>
      </c>
      <c r="Q94" s="850">
        <f t="shared" si="3"/>
        <v>105859592.23270175</v>
      </c>
      <c r="R94" s="851"/>
      <c r="S94" s="871"/>
      <c r="T94" s="872"/>
      <c r="U94" s="873"/>
    </row>
    <row r="95" spans="2:21" ht="40.5" customHeight="1" x14ac:dyDescent="0.2">
      <c r="B95" s="215"/>
      <c r="C95" s="217"/>
      <c r="D95" s="835" t="s">
        <v>151</v>
      </c>
      <c r="E95" s="836"/>
      <c r="F95" s="99" t="s">
        <v>152</v>
      </c>
      <c r="G95" s="850">
        <v>22183398901</v>
      </c>
      <c r="H95" s="851"/>
      <c r="I95" s="227"/>
      <c r="J95" s="837"/>
      <c r="K95" s="837"/>
      <c r="L95" s="842">
        <v>43383</v>
      </c>
      <c r="M95" s="842"/>
      <c r="N95" s="91"/>
      <c r="O95" s="134">
        <f t="shared" si="6"/>
        <v>1.2743695224467895</v>
      </c>
      <c r="P95" s="52" t="s">
        <v>498</v>
      </c>
      <c r="Q95" s="850">
        <f t="shared" si="3"/>
        <v>17407352035.858387</v>
      </c>
      <c r="R95" s="851"/>
      <c r="S95" s="871"/>
      <c r="T95" s="872"/>
      <c r="U95" s="873"/>
    </row>
    <row r="96" spans="2:21" ht="40.5" customHeight="1" x14ac:dyDescent="0.2">
      <c r="B96" s="215"/>
      <c r="C96" s="217"/>
      <c r="D96" s="835" t="s">
        <v>151</v>
      </c>
      <c r="E96" s="836"/>
      <c r="F96" s="99" t="s">
        <v>152</v>
      </c>
      <c r="G96" s="850">
        <v>385000000</v>
      </c>
      <c r="H96" s="851"/>
      <c r="I96" s="227"/>
      <c r="J96" s="837"/>
      <c r="K96" s="837"/>
      <c r="L96" s="842">
        <v>43399</v>
      </c>
      <c r="M96" s="842"/>
      <c r="N96" s="91"/>
      <c r="O96" s="134">
        <f t="shared" si="6"/>
        <v>1.2743695224467895</v>
      </c>
      <c r="P96" s="52" t="s">
        <v>498</v>
      </c>
      <c r="Q96" s="850">
        <f t="shared" si="3"/>
        <v>302110175.43859649</v>
      </c>
      <c r="R96" s="851"/>
      <c r="S96" s="871" t="s">
        <v>485</v>
      </c>
      <c r="T96" s="872"/>
      <c r="U96" s="873"/>
    </row>
    <row r="97" spans="2:21" ht="40.5" customHeight="1" x14ac:dyDescent="0.2">
      <c r="B97" s="215"/>
      <c r="C97" s="217"/>
      <c r="D97" s="835" t="s">
        <v>151</v>
      </c>
      <c r="E97" s="836"/>
      <c r="F97" s="99" t="s">
        <v>152</v>
      </c>
      <c r="G97" s="850">
        <v>14493870000</v>
      </c>
      <c r="H97" s="851"/>
      <c r="I97" s="227"/>
      <c r="J97" s="837"/>
      <c r="K97" s="837"/>
      <c r="L97" s="842">
        <v>43431</v>
      </c>
      <c r="M97" s="842"/>
      <c r="N97" s="91"/>
      <c r="O97" s="134">
        <f>142.67/111.82</f>
        <v>1.2758898229297084</v>
      </c>
      <c r="P97" s="52" t="s">
        <v>506</v>
      </c>
      <c r="Q97" s="850">
        <f t="shared" si="3"/>
        <v>11359813159.03834</v>
      </c>
      <c r="R97" s="851"/>
      <c r="S97" s="871" t="s">
        <v>485</v>
      </c>
      <c r="T97" s="872"/>
      <c r="U97" s="873"/>
    </row>
    <row r="98" spans="2:21" ht="40.5" customHeight="1" x14ac:dyDescent="0.2">
      <c r="B98" s="215"/>
      <c r="C98" s="217"/>
      <c r="D98" s="835" t="s">
        <v>151</v>
      </c>
      <c r="E98" s="836"/>
      <c r="F98" s="99" t="s">
        <v>152</v>
      </c>
      <c r="G98" s="850">
        <v>4980000000</v>
      </c>
      <c r="H98" s="851"/>
      <c r="I98" s="227"/>
      <c r="J98" s="43"/>
      <c r="K98" s="43"/>
      <c r="L98" s="842">
        <v>43494</v>
      </c>
      <c r="M98" s="842"/>
      <c r="N98" s="91"/>
      <c r="O98" s="134">
        <f>100/78.05</f>
        <v>1.2812299807815504</v>
      </c>
      <c r="P98" s="52" t="s">
        <v>533</v>
      </c>
      <c r="Q98" s="850">
        <f t="shared" si="3"/>
        <v>3886889999.9999995</v>
      </c>
      <c r="R98" s="851"/>
      <c r="S98" s="871" t="s">
        <v>544</v>
      </c>
      <c r="T98" s="872"/>
      <c r="U98" s="873"/>
    </row>
    <row r="99" spans="2:21" ht="40.5" customHeight="1" x14ac:dyDescent="0.2">
      <c r="B99" s="215"/>
      <c r="C99" s="217"/>
      <c r="D99" s="835" t="s">
        <v>151</v>
      </c>
      <c r="E99" s="836"/>
      <c r="F99" s="99" t="s">
        <v>152</v>
      </c>
      <c r="G99" s="850">
        <v>645000000</v>
      </c>
      <c r="H99" s="851"/>
      <c r="I99" s="227"/>
      <c r="J99" s="43"/>
      <c r="K99" s="43"/>
      <c r="L99" s="842">
        <v>43495</v>
      </c>
      <c r="M99" s="842"/>
      <c r="N99" s="91"/>
      <c r="O99" s="134">
        <f>100/78.05</f>
        <v>1.2812299807815504</v>
      </c>
      <c r="P99" s="52" t="s">
        <v>533</v>
      </c>
      <c r="Q99" s="850">
        <f t="shared" si="3"/>
        <v>503422499.99999994</v>
      </c>
      <c r="R99" s="851"/>
      <c r="S99" s="871" t="s">
        <v>544</v>
      </c>
      <c r="T99" s="872"/>
      <c r="U99" s="873"/>
    </row>
    <row r="100" spans="2:21" ht="40.5" customHeight="1" x14ac:dyDescent="0.2">
      <c r="B100" s="215"/>
      <c r="C100" s="217"/>
      <c r="D100" s="835" t="s">
        <v>151</v>
      </c>
      <c r="E100" s="836"/>
      <c r="F100" s="99" t="s">
        <v>152</v>
      </c>
      <c r="G100" s="850">
        <v>16875000000</v>
      </c>
      <c r="H100" s="851"/>
      <c r="I100" s="227"/>
      <c r="J100" s="43"/>
      <c r="K100" s="43"/>
      <c r="L100" s="842">
        <v>43497</v>
      </c>
      <c r="M100" s="842"/>
      <c r="N100" s="91"/>
      <c r="O100" s="134">
        <f>100/78.05</f>
        <v>1.2812299807815504</v>
      </c>
      <c r="P100" s="52" t="s">
        <v>533</v>
      </c>
      <c r="Q100" s="850">
        <f t="shared" si="3"/>
        <v>13170937500</v>
      </c>
      <c r="R100" s="851"/>
      <c r="S100" s="871" t="s">
        <v>544</v>
      </c>
      <c r="T100" s="872"/>
      <c r="U100" s="873"/>
    </row>
    <row r="101" spans="2:21" ht="40.5" customHeight="1" x14ac:dyDescent="0.2">
      <c r="B101" s="215"/>
      <c r="C101" s="217"/>
      <c r="D101" s="835" t="s">
        <v>151</v>
      </c>
      <c r="E101" s="836"/>
      <c r="F101" s="99" t="s">
        <v>152</v>
      </c>
      <c r="G101" s="850">
        <v>9562500000</v>
      </c>
      <c r="H101" s="851"/>
      <c r="I101" s="227"/>
      <c r="J101" s="43"/>
      <c r="K101" s="43"/>
      <c r="L101" s="842">
        <v>43504</v>
      </c>
      <c r="M101" s="842"/>
      <c r="N101" s="91"/>
      <c r="O101" s="134">
        <f>100.6/78.05</f>
        <v>1.2889173606662396</v>
      </c>
      <c r="P101" s="52" t="s">
        <v>536</v>
      </c>
      <c r="Q101" s="850">
        <f t="shared" si="3"/>
        <v>7419017147.1172962</v>
      </c>
      <c r="R101" s="851"/>
      <c r="S101" s="871" t="s">
        <v>544</v>
      </c>
      <c r="T101" s="872"/>
      <c r="U101" s="873"/>
    </row>
    <row r="102" spans="2:21" ht="40.5" customHeight="1" x14ac:dyDescent="0.2">
      <c r="B102" s="215"/>
      <c r="C102" s="217"/>
      <c r="D102" s="835" t="s">
        <v>151</v>
      </c>
      <c r="E102" s="836"/>
      <c r="F102" s="99" t="s">
        <v>152</v>
      </c>
      <c r="G102" s="850">
        <v>9562500000</v>
      </c>
      <c r="H102" s="851"/>
      <c r="I102" s="227"/>
      <c r="J102" s="43"/>
      <c r="K102" s="43"/>
      <c r="L102" s="842">
        <v>43504</v>
      </c>
      <c r="M102" s="842"/>
      <c r="N102" s="91"/>
      <c r="O102" s="134">
        <f t="shared" ref="O102:O103" si="7">100.6/78.05</f>
        <v>1.2889173606662396</v>
      </c>
      <c r="P102" s="52" t="s">
        <v>536</v>
      </c>
      <c r="Q102" s="850">
        <f t="shared" si="3"/>
        <v>7419017147.1172962</v>
      </c>
      <c r="R102" s="851"/>
      <c r="S102" s="871" t="s">
        <v>544</v>
      </c>
      <c r="T102" s="872"/>
      <c r="U102" s="873"/>
    </row>
    <row r="103" spans="2:21" ht="40.5" customHeight="1" x14ac:dyDescent="0.2">
      <c r="B103" s="215"/>
      <c r="C103" s="217"/>
      <c r="D103" s="835" t="s">
        <v>151</v>
      </c>
      <c r="E103" s="836"/>
      <c r="F103" s="99" t="s">
        <v>152</v>
      </c>
      <c r="G103" s="850">
        <v>6375000004.9799995</v>
      </c>
      <c r="H103" s="851"/>
      <c r="I103" s="227"/>
      <c r="J103" s="43"/>
      <c r="K103" s="43"/>
      <c r="L103" s="842">
        <v>43522</v>
      </c>
      <c r="M103" s="842"/>
      <c r="N103" s="91"/>
      <c r="O103" s="134">
        <f t="shared" si="7"/>
        <v>1.2889173606662396</v>
      </c>
      <c r="P103" s="52" t="s">
        <v>536</v>
      </c>
      <c r="Q103" s="850">
        <f t="shared" si="3"/>
        <v>4946011435.275238</v>
      </c>
      <c r="R103" s="851"/>
      <c r="S103" s="871" t="s">
        <v>544</v>
      </c>
      <c r="T103" s="872"/>
      <c r="U103" s="873"/>
    </row>
    <row r="104" spans="2:21" ht="40.5" customHeight="1" x14ac:dyDescent="0.2">
      <c r="B104" s="215"/>
      <c r="C104" s="217"/>
      <c r="D104" s="835" t="s">
        <v>151</v>
      </c>
      <c r="E104" s="836"/>
      <c r="F104" s="99" t="s">
        <v>152</v>
      </c>
      <c r="G104" s="850">
        <v>18000000000</v>
      </c>
      <c r="H104" s="851"/>
      <c r="I104" s="227"/>
      <c r="J104" s="43"/>
      <c r="K104" s="43"/>
      <c r="L104" s="842">
        <v>43544</v>
      </c>
      <c r="M104" s="842"/>
      <c r="N104" s="91"/>
      <c r="O104" s="134">
        <f>101.18/78.05</f>
        <v>1.2963484945547727</v>
      </c>
      <c r="P104" s="52" t="s">
        <v>545</v>
      </c>
      <c r="Q104" s="850">
        <f t="shared" si="3"/>
        <v>13885155169.00573</v>
      </c>
      <c r="R104" s="851"/>
      <c r="S104" s="871" t="s">
        <v>544</v>
      </c>
      <c r="T104" s="872"/>
      <c r="U104" s="873"/>
    </row>
    <row r="105" spans="2:21" ht="40.5" customHeight="1" x14ac:dyDescent="0.2">
      <c r="B105" s="215"/>
      <c r="C105" s="217"/>
      <c r="D105" s="835" t="s">
        <v>151</v>
      </c>
      <c r="E105" s="836"/>
      <c r="F105" s="99" t="s">
        <v>152</v>
      </c>
      <c r="G105" s="850">
        <v>13500000000</v>
      </c>
      <c r="H105" s="851"/>
      <c r="I105" s="227"/>
      <c r="J105" s="43"/>
      <c r="K105" s="43"/>
      <c r="L105" s="842">
        <v>43546</v>
      </c>
      <c r="M105" s="842"/>
      <c r="N105" s="91"/>
      <c r="O105" s="134">
        <f>101.18/78.05</f>
        <v>1.2963484945547727</v>
      </c>
      <c r="P105" s="52" t="s">
        <v>545</v>
      </c>
      <c r="Q105" s="850">
        <f t="shared" si="3"/>
        <v>10413866376.754297</v>
      </c>
      <c r="R105" s="851"/>
      <c r="S105" s="871" t="s">
        <v>544</v>
      </c>
      <c r="T105" s="872"/>
      <c r="U105" s="873"/>
    </row>
    <row r="106" spans="2:21" ht="40.5" customHeight="1" x14ac:dyDescent="0.2">
      <c r="B106" s="215"/>
      <c r="C106" s="217"/>
      <c r="D106" s="835" t="s">
        <v>151</v>
      </c>
      <c r="E106" s="836"/>
      <c r="F106" s="99" t="s">
        <v>152</v>
      </c>
      <c r="G106" s="850">
        <v>8000000000</v>
      </c>
      <c r="H106" s="851"/>
      <c r="I106" s="227"/>
      <c r="J106" s="43"/>
      <c r="K106" s="43"/>
      <c r="L106" s="842">
        <v>43551</v>
      </c>
      <c r="M106" s="842"/>
      <c r="N106" s="91"/>
      <c r="O106" s="134">
        <f>101.18/78.05</f>
        <v>1.2963484945547727</v>
      </c>
      <c r="P106" s="52" t="s">
        <v>545</v>
      </c>
      <c r="Q106" s="850">
        <f t="shared" si="3"/>
        <v>6171180075.113658</v>
      </c>
      <c r="R106" s="851"/>
      <c r="S106" s="871" t="s">
        <v>544</v>
      </c>
      <c r="T106" s="872"/>
      <c r="U106" s="873"/>
    </row>
    <row r="107" spans="2:21" ht="40.5" customHeight="1" x14ac:dyDescent="0.2">
      <c r="B107" s="215"/>
      <c r="C107" s="217"/>
      <c r="D107" s="835" t="s">
        <v>151</v>
      </c>
      <c r="E107" s="836"/>
      <c r="F107" s="99" t="s">
        <v>152</v>
      </c>
      <c r="G107" s="850">
        <v>21527000000</v>
      </c>
      <c r="H107" s="851"/>
      <c r="I107" s="227"/>
      <c r="J107" s="43"/>
      <c r="K107" s="43"/>
      <c r="L107" s="842">
        <v>43570</v>
      </c>
      <c r="M107" s="842"/>
      <c r="N107" s="91"/>
      <c r="O107" s="134">
        <f>101.62/78.05</f>
        <v>1.3019859064702115</v>
      </c>
      <c r="P107" s="52" t="s">
        <v>549</v>
      </c>
      <c r="Q107" s="850">
        <f t="shared" si="3"/>
        <v>16533973135.209602</v>
      </c>
      <c r="R107" s="851"/>
      <c r="S107" s="871" t="s">
        <v>544</v>
      </c>
      <c r="T107" s="872"/>
      <c r="U107" s="873"/>
    </row>
    <row r="108" spans="2:21" ht="40.5" customHeight="1" x14ac:dyDescent="0.2">
      <c r="B108" s="215"/>
      <c r="C108" s="217"/>
      <c r="D108" s="835" t="s">
        <v>151</v>
      </c>
      <c r="E108" s="836"/>
      <c r="F108" s="99" t="s">
        <v>152</v>
      </c>
      <c r="G108" s="850">
        <v>11732000000</v>
      </c>
      <c r="H108" s="851"/>
      <c r="I108" s="227"/>
      <c r="J108" s="43"/>
      <c r="K108" s="43"/>
      <c r="L108" s="842">
        <v>43580</v>
      </c>
      <c r="M108" s="842"/>
      <c r="N108" s="91"/>
      <c r="O108" s="134">
        <f>101.62/78.05</f>
        <v>1.3019859064702115</v>
      </c>
      <c r="P108" s="52" t="s">
        <v>549</v>
      </c>
      <c r="Q108" s="850">
        <f t="shared" si="3"/>
        <v>9010850226.3333988</v>
      </c>
      <c r="R108" s="851"/>
      <c r="S108" s="871" t="s">
        <v>544</v>
      </c>
      <c r="T108" s="872"/>
      <c r="U108" s="873"/>
    </row>
    <row r="109" spans="2:21" ht="42" customHeight="1" x14ac:dyDescent="0.2">
      <c r="B109" s="215"/>
      <c r="C109" s="217"/>
      <c r="D109" s="835" t="s">
        <v>151</v>
      </c>
      <c r="E109" s="836"/>
      <c r="F109" s="99" t="s">
        <v>152</v>
      </c>
      <c r="G109" s="850">
        <v>4875000000</v>
      </c>
      <c r="H109" s="851"/>
      <c r="I109" s="227"/>
      <c r="J109" s="43"/>
      <c r="K109" s="43"/>
      <c r="L109" s="842">
        <v>43581</v>
      </c>
      <c r="M109" s="842"/>
      <c r="N109" s="91"/>
      <c r="O109" s="134">
        <f>101.62/78.05</f>
        <v>1.3019859064702115</v>
      </c>
      <c r="P109" s="52" t="s">
        <v>549</v>
      </c>
      <c r="Q109" s="850">
        <f t="shared" si="3"/>
        <v>3744280161.3855538</v>
      </c>
      <c r="R109" s="851"/>
      <c r="S109" s="871" t="s">
        <v>606</v>
      </c>
      <c r="T109" s="872"/>
      <c r="U109" s="873"/>
    </row>
    <row r="110" spans="2:21" ht="42" customHeight="1" x14ac:dyDescent="0.2">
      <c r="B110" s="215"/>
      <c r="C110" s="217"/>
      <c r="D110" s="835" t="s">
        <v>151</v>
      </c>
      <c r="E110" s="836"/>
      <c r="F110" s="99" t="s">
        <v>152</v>
      </c>
      <c r="G110" s="850">
        <v>3366000000</v>
      </c>
      <c r="H110" s="851"/>
      <c r="I110" s="227"/>
      <c r="J110" s="43"/>
      <c r="K110" s="43"/>
      <c r="L110" s="842">
        <v>43591</v>
      </c>
      <c r="M110" s="842"/>
      <c r="N110" s="91"/>
      <c r="O110" s="134">
        <f>102.12/78.05</f>
        <v>1.3083920563741192</v>
      </c>
      <c r="P110" s="52" t="s">
        <v>609</v>
      </c>
      <c r="Q110" s="850">
        <f t="shared" si="3"/>
        <v>2572623384.253819</v>
      </c>
      <c r="R110" s="851"/>
      <c r="S110" s="871" t="s">
        <v>606</v>
      </c>
      <c r="T110" s="872"/>
      <c r="U110" s="873"/>
    </row>
    <row r="111" spans="2:21" ht="31.5" customHeight="1" x14ac:dyDescent="0.2">
      <c r="B111" s="218"/>
      <c r="C111" s="218"/>
      <c r="D111" s="100" t="s">
        <v>236</v>
      </c>
      <c r="E111" s="99"/>
      <c r="F111" s="99"/>
      <c r="G111" s="874">
        <f>SUM(G15:H110)</f>
        <v>384347324524.47998</v>
      </c>
      <c r="H111" s="875"/>
      <c r="I111" s="227"/>
      <c r="J111" s="43"/>
      <c r="K111" s="43"/>
      <c r="L111" s="44"/>
      <c r="M111" s="44"/>
      <c r="N111" s="45"/>
      <c r="O111" s="45"/>
      <c r="P111" s="45"/>
      <c r="Q111" s="876">
        <f>SUM(Q15:R110)</f>
        <v>309017897125.14862</v>
      </c>
      <c r="R111" s="877"/>
      <c r="S111" s="79"/>
      <c r="T111" s="79"/>
      <c r="U111" s="80"/>
    </row>
    <row r="112" spans="2:21" ht="31.5" customHeight="1" x14ac:dyDescent="0.2">
      <c r="B112" s="266"/>
      <c r="C112" s="267"/>
      <c r="D112" s="835" t="s">
        <v>151</v>
      </c>
      <c r="E112" s="836"/>
      <c r="F112" s="99" t="s">
        <v>237</v>
      </c>
      <c r="G112" s="776">
        <v>578332629.87</v>
      </c>
      <c r="H112" s="776"/>
      <c r="I112" s="776"/>
      <c r="J112" s="837"/>
      <c r="K112" s="837"/>
      <c r="L112" s="842">
        <v>42278</v>
      </c>
      <c r="M112" s="842" t="s">
        <v>216</v>
      </c>
      <c r="N112" s="42"/>
      <c r="O112" s="78">
        <f>123.78/111.82</f>
        <v>1.1069576104453587</v>
      </c>
      <c r="P112" s="41" t="s">
        <v>238</v>
      </c>
      <c r="Q112" s="850">
        <f>+G112/O112</f>
        <v>522452372.53242362</v>
      </c>
      <c r="R112" s="851"/>
      <c r="S112" s="867"/>
      <c r="T112" s="867"/>
      <c r="U112" s="867"/>
    </row>
    <row r="113" spans="1:21" ht="31.5" customHeight="1" x14ac:dyDescent="0.2">
      <c r="B113" s="266"/>
      <c r="C113" s="267"/>
      <c r="D113" s="835" t="s">
        <v>151</v>
      </c>
      <c r="E113" s="836"/>
      <c r="F113" s="99" t="s">
        <v>237</v>
      </c>
      <c r="G113" s="776">
        <v>906673067.28999996</v>
      </c>
      <c r="H113" s="776"/>
      <c r="I113" s="776"/>
      <c r="J113" s="837"/>
      <c r="K113" s="837"/>
      <c r="L113" s="842">
        <v>42369</v>
      </c>
      <c r="M113" s="842" t="s">
        <v>216</v>
      </c>
      <c r="N113" s="42"/>
      <c r="O113" s="134">
        <f>125.37/111.82</f>
        <v>1.1211768914326596</v>
      </c>
      <c r="P113" s="41" t="s">
        <v>219</v>
      </c>
      <c r="Q113" s="850">
        <f>+G113/O113</f>
        <v>808679766.96472681</v>
      </c>
      <c r="R113" s="851"/>
      <c r="S113" s="867"/>
      <c r="T113" s="867"/>
      <c r="U113" s="867"/>
    </row>
    <row r="114" spans="1:21" ht="47.25" customHeight="1" x14ac:dyDescent="0.2">
      <c r="B114" s="220"/>
      <c r="C114" s="219" t="s">
        <v>774</v>
      </c>
      <c r="D114" s="101"/>
      <c r="E114" s="101"/>
      <c r="F114" s="101"/>
      <c r="G114" s="883">
        <f>+G111+G112+G113</f>
        <v>385832330221.63995</v>
      </c>
      <c r="H114" s="884"/>
      <c r="I114" s="46"/>
      <c r="J114" s="43"/>
      <c r="K114" s="43"/>
      <c r="L114" s="44"/>
      <c r="M114" s="44"/>
      <c r="N114" s="45"/>
      <c r="O114" s="45"/>
      <c r="P114" s="45"/>
      <c r="Q114" s="876">
        <f>+Q111+Q112+Q113</f>
        <v>310349029264.64575</v>
      </c>
      <c r="R114" s="877"/>
      <c r="S114" s="47"/>
      <c r="T114" s="47"/>
      <c r="U114" s="48"/>
    </row>
    <row r="115" spans="1:21" ht="31.5" customHeight="1" x14ac:dyDescent="0.2">
      <c r="B115" s="215"/>
      <c r="C115" s="216"/>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2">
      <c r="A116" s="1" t="s">
        <v>775</v>
      </c>
      <c r="B116" s="415" t="s">
        <v>239</v>
      </c>
      <c r="C116" s="416"/>
      <c r="D116" s="416"/>
      <c r="E116" s="416"/>
      <c r="F116" s="416"/>
      <c r="G116" s="416"/>
      <c r="H116" s="416"/>
      <c r="I116" s="416"/>
      <c r="J116" s="416"/>
      <c r="K116" s="416"/>
      <c r="L116" s="416"/>
      <c r="M116" s="416"/>
      <c r="N116" s="416"/>
      <c r="O116" s="416"/>
      <c r="P116" s="416"/>
      <c r="Q116" s="416"/>
      <c r="R116" s="416"/>
      <c r="S116" s="416"/>
      <c r="T116" s="416"/>
      <c r="U116" s="417"/>
    </row>
    <row r="117" spans="1:21" ht="15" x14ac:dyDescent="0.2">
      <c r="B117" s="788" t="s">
        <v>138</v>
      </c>
      <c r="C117" s="788"/>
      <c r="D117" s="789" t="s">
        <v>139</v>
      </c>
      <c r="E117" s="789"/>
      <c r="F117" s="789" t="s">
        <v>140</v>
      </c>
      <c r="G117" s="790" t="s">
        <v>141</v>
      </c>
      <c r="H117" s="790"/>
      <c r="I117" s="790"/>
      <c r="J117" s="790"/>
      <c r="K117" s="790"/>
      <c r="L117" s="790"/>
      <c r="M117" s="790"/>
      <c r="N117" s="790" t="s">
        <v>142</v>
      </c>
      <c r="O117" s="790"/>
      <c r="P117" s="790"/>
      <c r="Q117" s="790"/>
      <c r="R117" s="790"/>
      <c r="S117" s="790" t="s">
        <v>99</v>
      </c>
      <c r="T117" s="790"/>
      <c r="U117" s="790"/>
    </row>
    <row r="118" spans="1:21" ht="15" customHeight="1" x14ac:dyDescent="0.2">
      <c r="B118" s="788"/>
      <c r="C118" s="788"/>
      <c r="D118" s="789"/>
      <c r="E118" s="789"/>
      <c r="F118" s="789"/>
      <c r="G118" s="791" t="s">
        <v>143</v>
      </c>
      <c r="H118" s="789"/>
      <c r="I118" s="789"/>
      <c r="J118" s="791" t="s">
        <v>144</v>
      </c>
      <c r="K118" s="791"/>
      <c r="L118" s="791" t="s">
        <v>145</v>
      </c>
      <c r="M118" s="791"/>
      <c r="N118" s="226" t="s">
        <v>146</v>
      </c>
      <c r="O118" s="226" t="s">
        <v>147</v>
      </c>
      <c r="P118" s="226" t="s">
        <v>148</v>
      </c>
      <c r="Q118" s="791" t="s">
        <v>149</v>
      </c>
      <c r="R118" s="791"/>
      <c r="S118" s="790"/>
      <c r="T118" s="790"/>
      <c r="U118" s="790"/>
    </row>
    <row r="119" spans="1:21" ht="28.5" customHeight="1" x14ac:dyDescent="0.2">
      <c r="B119" s="266" t="s">
        <v>150</v>
      </c>
      <c r="C119" s="267"/>
      <c r="D119" s="483" t="s">
        <v>239</v>
      </c>
      <c r="E119" s="483"/>
      <c r="F119" s="99" t="s">
        <v>152</v>
      </c>
      <c r="G119" s="812">
        <v>1792505269</v>
      </c>
      <c r="H119" s="812"/>
      <c r="I119" s="812"/>
      <c r="J119" s="878" t="s">
        <v>153</v>
      </c>
      <c r="K119" s="878"/>
      <c r="L119" s="879">
        <v>42278</v>
      </c>
      <c r="M119" s="880"/>
      <c r="N119" s="228">
        <v>1630902678</v>
      </c>
      <c r="O119" s="78">
        <f>123.78/111.82</f>
        <v>1.1069576104453587</v>
      </c>
      <c r="P119" s="135" t="s">
        <v>169</v>
      </c>
      <c r="Q119" s="881">
        <f t="shared" ref="Q119:Q138" si="8">+G119/O119</f>
        <v>1619307959.1176279</v>
      </c>
      <c r="R119" s="882"/>
      <c r="S119" s="278" t="s">
        <v>240</v>
      </c>
      <c r="T119" s="278"/>
      <c r="U119" s="278"/>
    </row>
    <row r="120" spans="1:21" ht="27.75" customHeight="1" x14ac:dyDescent="0.2">
      <c r="B120" s="266" t="s">
        <v>154</v>
      </c>
      <c r="C120" s="267"/>
      <c r="D120" s="483" t="s">
        <v>239</v>
      </c>
      <c r="E120" s="483"/>
      <c r="F120" s="99" t="s">
        <v>152</v>
      </c>
      <c r="G120" s="812">
        <v>1805267351.8</v>
      </c>
      <c r="H120" s="812"/>
      <c r="I120" s="812"/>
      <c r="J120" s="878" t="s">
        <v>153</v>
      </c>
      <c r="K120" s="878"/>
      <c r="L120" s="879">
        <v>42311</v>
      </c>
      <c r="M120" s="880"/>
      <c r="N120" s="228">
        <v>1630902678</v>
      </c>
      <c r="O120" s="134">
        <f>124.62/111.82</f>
        <v>1.1144696834197818</v>
      </c>
      <c r="P120" s="136" t="s">
        <v>174</v>
      </c>
      <c r="Q120" s="804">
        <f>+G120/O120</f>
        <v>1619844288.8643556</v>
      </c>
      <c r="R120" s="805"/>
      <c r="S120" s="278" t="s">
        <v>240</v>
      </c>
      <c r="T120" s="278"/>
      <c r="U120" s="278"/>
    </row>
    <row r="121" spans="1:21" ht="27.75" customHeight="1" x14ac:dyDescent="0.2">
      <c r="B121" s="266" t="s">
        <v>154</v>
      </c>
      <c r="C121" s="267"/>
      <c r="D121" s="483" t="s">
        <v>239</v>
      </c>
      <c r="E121" s="483"/>
      <c r="F121" s="99" t="s">
        <v>152</v>
      </c>
      <c r="G121" s="812">
        <v>12313884</v>
      </c>
      <c r="H121" s="812"/>
      <c r="I121" s="812"/>
      <c r="J121" s="878" t="s">
        <v>153</v>
      </c>
      <c r="K121" s="878"/>
      <c r="L121" s="879">
        <v>42367</v>
      </c>
      <c r="M121" s="880"/>
      <c r="N121" s="228">
        <v>1630902678</v>
      </c>
      <c r="O121" s="134">
        <f>125.37/111.82</f>
        <v>1.1211768914326596</v>
      </c>
      <c r="P121" s="136" t="s">
        <v>176</v>
      </c>
      <c r="Q121" s="804">
        <f t="shared" ref="Q121" si="9">+G121/O121</f>
        <v>10982998.395788467</v>
      </c>
      <c r="R121" s="805"/>
      <c r="S121" s="278" t="s">
        <v>240</v>
      </c>
      <c r="T121" s="278"/>
      <c r="U121" s="278"/>
    </row>
    <row r="122" spans="1:21" ht="28.5" customHeight="1" x14ac:dyDescent="0.2">
      <c r="B122" s="266" t="s">
        <v>156</v>
      </c>
      <c r="C122" s="267"/>
      <c r="D122" s="483" t="s">
        <v>239</v>
      </c>
      <c r="E122" s="483"/>
      <c r="F122" s="99" t="s">
        <v>152</v>
      </c>
      <c r="G122" s="812">
        <v>1828541334</v>
      </c>
      <c r="H122" s="812"/>
      <c r="I122" s="812"/>
      <c r="J122" s="885" t="s">
        <v>241</v>
      </c>
      <c r="K122" s="885"/>
      <c r="L122" s="879">
        <v>42367</v>
      </c>
      <c r="M122" s="880"/>
      <c r="N122" s="228">
        <v>1630902678</v>
      </c>
      <c r="O122" s="134">
        <f>125.37/111.82</f>
        <v>1.1211768914326596</v>
      </c>
      <c r="P122" s="136" t="s">
        <v>176</v>
      </c>
      <c r="Q122" s="804">
        <f t="shared" si="8"/>
        <v>1630912434.9356306</v>
      </c>
      <c r="R122" s="805"/>
      <c r="S122" s="278" t="s">
        <v>240</v>
      </c>
      <c r="T122" s="278"/>
      <c r="U122" s="278"/>
    </row>
    <row r="123" spans="1:21" ht="27" customHeight="1" x14ac:dyDescent="0.2">
      <c r="B123" s="266" t="s">
        <v>158</v>
      </c>
      <c r="C123" s="267"/>
      <c r="D123" s="483" t="s">
        <v>239</v>
      </c>
      <c r="E123" s="483"/>
      <c r="F123" s="99" t="s">
        <v>152</v>
      </c>
      <c r="G123" s="812">
        <v>1839906750</v>
      </c>
      <c r="H123" s="812"/>
      <c r="I123" s="812"/>
      <c r="J123" s="886" t="s">
        <v>242</v>
      </c>
      <c r="K123" s="887"/>
      <c r="L123" s="879">
        <v>42387</v>
      </c>
      <c r="M123" s="880">
        <v>42387</v>
      </c>
      <c r="N123" s="228">
        <v>1630902678</v>
      </c>
      <c r="O123" s="134">
        <f>126.15/111.82</f>
        <v>1.1281523877660526</v>
      </c>
      <c r="P123" s="136" t="s">
        <v>181</v>
      </c>
      <c r="Q123" s="804">
        <f t="shared" si="8"/>
        <v>1630902677.6456599</v>
      </c>
      <c r="R123" s="805"/>
      <c r="S123" s="278" t="s">
        <v>240</v>
      </c>
      <c r="T123" s="278"/>
      <c r="U123" s="278"/>
    </row>
    <row r="124" spans="1:21" ht="27" customHeight="1" x14ac:dyDescent="0.2">
      <c r="B124" s="266" t="s">
        <v>158</v>
      </c>
      <c r="C124" s="267"/>
      <c r="D124" s="483" t="s">
        <v>239</v>
      </c>
      <c r="E124" s="483"/>
      <c r="F124" s="99" t="s">
        <v>152</v>
      </c>
      <c r="G124" s="812">
        <v>13080610</v>
      </c>
      <c r="H124" s="812"/>
      <c r="I124" s="812"/>
      <c r="J124" s="886" t="s">
        <v>242</v>
      </c>
      <c r="K124" s="887"/>
      <c r="L124" s="879">
        <v>42395</v>
      </c>
      <c r="M124" s="880">
        <v>42387</v>
      </c>
      <c r="N124" s="228">
        <v>0</v>
      </c>
      <c r="O124" s="134">
        <f>126.15/111.82</f>
        <v>1.1281523877660526</v>
      </c>
      <c r="P124" s="136" t="s">
        <v>181</v>
      </c>
      <c r="Q124" s="881">
        <f t="shared" si="8"/>
        <v>11594719.066191042</v>
      </c>
      <c r="R124" s="882"/>
      <c r="S124" s="278" t="s">
        <v>240</v>
      </c>
      <c r="T124" s="278"/>
      <c r="U124" s="278"/>
    </row>
    <row r="125" spans="1:21" ht="26.25" customHeight="1" x14ac:dyDescent="0.2">
      <c r="B125" s="266" t="s">
        <v>160</v>
      </c>
      <c r="C125" s="267"/>
      <c r="D125" s="483" t="s">
        <v>239</v>
      </c>
      <c r="E125" s="483"/>
      <c r="F125" s="99" t="s">
        <v>152</v>
      </c>
      <c r="G125" s="812">
        <v>1863680417</v>
      </c>
      <c r="H125" s="812"/>
      <c r="I125" s="812"/>
      <c r="J125" s="885" t="s">
        <v>243</v>
      </c>
      <c r="K125" s="885"/>
      <c r="L125" s="879">
        <v>42416</v>
      </c>
      <c r="M125" s="880">
        <v>42416</v>
      </c>
      <c r="N125" s="228">
        <v>1630902678</v>
      </c>
      <c r="O125" s="134">
        <f>127.78/111.82</f>
        <v>1.1427293865140404</v>
      </c>
      <c r="P125" s="136" t="s">
        <v>184</v>
      </c>
      <c r="Q125" s="804">
        <f t="shared" si="8"/>
        <v>1630902678.266865</v>
      </c>
      <c r="R125" s="805"/>
      <c r="S125" s="278" t="s">
        <v>244</v>
      </c>
      <c r="T125" s="278"/>
      <c r="U125" s="278"/>
    </row>
    <row r="126" spans="1:21" ht="26.25" customHeight="1" x14ac:dyDescent="0.2">
      <c r="B126" s="266" t="s">
        <v>162</v>
      </c>
      <c r="C126" s="267"/>
      <c r="D126" s="483" t="s">
        <v>239</v>
      </c>
      <c r="E126" s="483"/>
      <c r="F126" s="99" t="s">
        <v>152</v>
      </c>
      <c r="G126" s="812">
        <v>1887454082.99</v>
      </c>
      <c r="H126" s="812"/>
      <c r="I126" s="812"/>
      <c r="J126" s="886" t="s">
        <v>245</v>
      </c>
      <c r="K126" s="887"/>
      <c r="L126" s="879">
        <v>42445</v>
      </c>
      <c r="M126" s="880">
        <v>42445</v>
      </c>
      <c r="N126" s="228">
        <v>1630902678</v>
      </c>
      <c r="O126" s="134">
        <f>129.41/111.82</f>
        <v>1.1573063852620282</v>
      </c>
      <c r="P126" s="136" t="s">
        <v>188</v>
      </c>
      <c r="Q126" s="804">
        <f t="shared" si="8"/>
        <v>1630902677.9997048</v>
      </c>
      <c r="R126" s="805"/>
      <c r="S126" s="278" t="s">
        <v>240</v>
      </c>
      <c r="T126" s="278"/>
      <c r="U126" s="278"/>
    </row>
    <row r="127" spans="1:21" ht="27.75" customHeight="1" x14ac:dyDescent="0.2">
      <c r="B127" s="266" t="s">
        <v>164</v>
      </c>
      <c r="C127" s="267"/>
      <c r="D127" s="483" t="s">
        <v>239</v>
      </c>
      <c r="E127" s="483"/>
      <c r="F127" s="99" t="s">
        <v>152</v>
      </c>
      <c r="G127" s="812">
        <v>1905247870</v>
      </c>
      <c r="H127" s="812"/>
      <c r="I127" s="812"/>
      <c r="J127" s="886" t="s">
        <v>246</v>
      </c>
      <c r="K127" s="887"/>
      <c r="L127" s="879">
        <v>42474</v>
      </c>
      <c r="M127" s="880">
        <v>42474</v>
      </c>
      <c r="N127" s="228">
        <v>1630902678</v>
      </c>
      <c r="O127" s="134">
        <f>130.63/111.82</f>
        <v>1.1682167769629763</v>
      </c>
      <c r="P127" s="136" t="s">
        <v>193</v>
      </c>
      <c r="Q127" s="804">
        <f t="shared" si="8"/>
        <v>1630902677.9713693</v>
      </c>
      <c r="R127" s="805"/>
      <c r="S127" s="278" t="s">
        <v>244</v>
      </c>
      <c r="T127" s="278"/>
      <c r="U127" s="278"/>
    </row>
    <row r="128" spans="1:21" ht="27.75" customHeight="1" x14ac:dyDescent="0.2">
      <c r="B128" s="266" t="s">
        <v>166</v>
      </c>
      <c r="C128" s="267"/>
      <c r="D128" s="483" t="s">
        <v>239</v>
      </c>
      <c r="E128" s="483"/>
      <c r="F128" s="99" t="s">
        <v>152</v>
      </c>
      <c r="G128" s="812">
        <v>1914728166</v>
      </c>
      <c r="H128" s="812"/>
      <c r="I128" s="812"/>
      <c r="J128" s="885" t="s">
        <v>247</v>
      </c>
      <c r="K128" s="885"/>
      <c r="L128" s="879">
        <v>42506</v>
      </c>
      <c r="M128" s="880">
        <v>42506</v>
      </c>
      <c r="N128" s="228">
        <v>1630902678</v>
      </c>
      <c r="O128" s="134">
        <f>131.28/111.82</f>
        <v>1.1740296905741372</v>
      </c>
      <c r="P128" s="136" t="s">
        <v>198</v>
      </c>
      <c r="Q128" s="804">
        <f t="shared" si="8"/>
        <v>1630902677.6517365</v>
      </c>
      <c r="R128" s="805"/>
      <c r="S128" s="278" t="s">
        <v>244</v>
      </c>
      <c r="T128" s="278"/>
      <c r="U128" s="278"/>
    </row>
    <row r="129" spans="1:21" ht="29.25" customHeight="1" x14ac:dyDescent="0.2">
      <c r="B129" s="266" t="s">
        <v>248</v>
      </c>
      <c r="C129" s="267"/>
      <c r="D129" s="483" t="s">
        <v>239</v>
      </c>
      <c r="E129" s="483"/>
      <c r="F129" s="99" t="s">
        <v>152</v>
      </c>
      <c r="G129" s="812">
        <v>1924500164</v>
      </c>
      <c r="H129" s="812"/>
      <c r="I129" s="812"/>
      <c r="J129" s="886" t="s">
        <v>249</v>
      </c>
      <c r="K129" s="887"/>
      <c r="L129" s="879">
        <v>42535</v>
      </c>
      <c r="M129" s="880">
        <v>42535</v>
      </c>
      <c r="N129" s="228">
        <v>1630902678</v>
      </c>
      <c r="O129" s="134">
        <f>131.95/111.82</f>
        <v>1.1800214630656412</v>
      </c>
      <c r="P129" s="136" t="s">
        <v>201</v>
      </c>
      <c r="Q129" s="804">
        <f t="shared" si="8"/>
        <v>1630902677.8209929</v>
      </c>
      <c r="R129" s="805"/>
      <c r="S129" s="278" t="s">
        <v>244</v>
      </c>
      <c r="T129" s="278"/>
      <c r="U129" s="278"/>
    </row>
    <row r="130" spans="1:21" ht="29.25" customHeight="1" x14ac:dyDescent="0.2">
      <c r="B130" s="266" t="s">
        <v>250</v>
      </c>
      <c r="C130" s="267"/>
      <c r="D130" s="483" t="s">
        <v>239</v>
      </c>
      <c r="E130" s="483"/>
      <c r="F130" s="99" t="s">
        <v>152</v>
      </c>
      <c r="G130" s="812">
        <v>1933737765</v>
      </c>
      <c r="H130" s="812"/>
      <c r="I130" s="812"/>
      <c r="J130" s="888" t="s">
        <v>251</v>
      </c>
      <c r="K130" s="889"/>
      <c r="L130" s="879">
        <v>42558</v>
      </c>
      <c r="M130" s="880">
        <v>42558</v>
      </c>
      <c r="N130" s="228">
        <v>1630902678</v>
      </c>
      <c r="O130" s="134">
        <f>132.58/111.82</f>
        <v>1.1856555177964587</v>
      </c>
      <c r="P130" s="136" t="s">
        <v>204</v>
      </c>
      <c r="Q130" s="804">
        <f t="shared" si="8"/>
        <v>1630944010.2753053</v>
      </c>
      <c r="R130" s="805"/>
      <c r="S130" s="278" t="s">
        <v>244</v>
      </c>
      <c r="T130" s="278"/>
      <c r="U130" s="278"/>
    </row>
    <row r="131" spans="1:21" ht="22.5" customHeight="1" x14ac:dyDescent="0.2">
      <c r="B131" s="266" t="s">
        <v>252</v>
      </c>
      <c r="C131" s="267"/>
      <c r="D131" s="483" t="s">
        <v>239</v>
      </c>
      <c r="E131" s="483"/>
      <c r="F131" s="99" t="s">
        <v>152</v>
      </c>
      <c r="G131" s="812">
        <v>1946104392</v>
      </c>
      <c r="H131" s="812"/>
      <c r="I131" s="812"/>
      <c r="J131" s="885" t="s">
        <v>253</v>
      </c>
      <c r="K131" s="885"/>
      <c r="L131" s="879">
        <v>42593</v>
      </c>
      <c r="M131" s="880">
        <v>42593</v>
      </c>
      <c r="N131" s="228">
        <v>1630902678</v>
      </c>
      <c r="O131" s="134">
        <f>133.27/111.82</f>
        <v>1.1918261491683064</v>
      </c>
      <c r="P131" s="136" t="s">
        <v>207</v>
      </c>
      <c r="Q131" s="804">
        <f t="shared" si="8"/>
        <v>1632876064.4814284</v>
      </c>
      <c r="R131" s="805"/>
      <c r="S131" s="278" t="s">
        <v>240</v>
      </c>
      <c r="T131" s="278"/>
      <c r="U131" s="278"/>
    </row>
    <row r="132" spans="1:21" ht="42.75" customHeight="1" x14ac:dyDescent="0.2">
      <c r="B132" s="266" t="s">
        <v>254</v>
      </c>
      <c r="C132" s="267"/>
      <c r="D132" s="483" t="s">
        <v>239</v>
      </c>
      <c r="E132" s="483"/>
      <c r="F132" s="99" t="s">
        <v>152</v>
      </c>
      <c r="G132" s="812">
        <v>1937626728</v>
      </c>
      <c r="H132" s="812"/>
      <c r="I132" s="812"/>
      <c r="J132" s="886" t="s">
        <v>255</v>
      </c>
      <c r="K132" s="887"/>
      <c r="L132" s="879">
        <v>42626</v>
      </c>
      <c r="M132" s="880">
        <v>42626</v>
      </c>
      <c r="N132" s="228">
        <v>1630902678</v>
      </c>
      <c r="O132" s="134">
        <f>132.85/111.82</f>
        <v>1.1880701126810946</v>
      </c>
      <c r="P132" s="136" t="s">
        <v>208</v>
      </c>
      <c r="Q132" s="804">
        <f t="shared" si="8"/>
        <v>1630902677.6436582</v>
      </c>
      <c r="R132" s="805"/>
      <c r="S132" s="278" t="s">
        <v>244</v>
      </c>
      <c r="T132" s="278"/>
      <c r="U132" s="278"/>
    </row>
    <row r="133" spans="1:21" ht="31.5" customHeight="1" x14ac:dyDescent="0.2">
      <c r="B133" s="266" t="s">
        <v>256</v>
      </c>
      <c r="C133" s="267"/>
      <c r="D133" s="483" t="s">
        <v>239</v>
      </c>
      <c r="E133" s="483"/>
      <c r="F133" s="99" t="s">
        <v>152</v>
      </c>
      <c r="G133" s="812">
        <v>1936605773</v>
      </c>
      <c r="H133" s="812"/>
      <c r="I133" s="812"/>
      <c r="J133" s="886" t="s">
        <v>257</v>
      </c>
      <c r="K133" s="887"/>
      <c r="L133" s="879">
        <v>42650</v>
      </c>
      <c r="M133" s="880">
        <v>42650</v>
      </c>
      <c r="N133" s="228">
        <v>1630902678</v>
      </c>
      <c r="O133" s="134">
        <f>132.78/111.82</f>
        <v>1.1874441065998929</v>
      </c>
      <c r="P133" s="136" t="s">
        <v>209</v>
      </c>
      <c r="Q133" s="804">
        <f t="shared" si="8"/>
        <v>1630902677.6386502</v>
      </c>
      <c r="R133" s="805"/>
      <c r="S133" s="278" t="s">
        <v>244</v>
      </c>
      <c r="T133" s="278"/>
      <c r="U133" s="278"/>
    </row>
    <row r="134" spans="1:21" ht="34.5" customHeight="1" x14ac:dyDescent="0.25">
      <c r="B134" s="266" t="s">
        <v>258</v>
      </c>
      <c r="C134" s="267"/>
      <c r="D134" s="483" t="s">
        <v>239</v>
      </c>
      <c r="E134" s="483"/>
      <c r="F134" s="99" t="s">
        <v>152</v>
      </c>
      <c r="G134" s="890">
        <v>2008510175</v>
      </c>
      <c r="H134" s="891"/>
      <c r="I134" s="892"/>
      <c r="J134" s="885" t="s">
        <v>259</v>
      </c>
      <c r="K134" s="885"/>
      <c r="L134" s="879">
        <v>42913</v>
      </c>
      <c r="M134" s="880"/>
      <c r="N134" s="228">
        <v>1630902678</v>
      </c>
      <c r="O134" s="134">
        <f>137.71/111.82</f>
        <v>1.2315328206045431</v>
      </c>
      <c r="P134" s="136" t="s">
        <v>260</v>
      </c>
      <c r="Q134" s="804">
        <f t="shared" si="8"/>
        <v>1630902677.8629003</v>
      </c>
      <c r="R134" s="805"/>
      <c r="S134" s="278" t="s">
        <v>244</v>
      </c>
      <c r="T134" s="278"/>
      <c r="U134" s="278"/>
    </row>
    <row r="135" spans="1:21" ht="30.75" customHeight="1" x14ac:dyDescent="0.25">
      <c r="B135" s="266" t="s">
        <v>261</v>
      </c>
      <c r="C135" s="267"/>
      <c r="D135" s="483" t="s">
        <v>239</v>
      </c>
      <c r="E135" s="483"/>
      <c r="F135" s="99" t="s">
        <v>152</v>
      </c>
      <c r="G135" s="890">
        <v>2010843787</v>
      </c>
      <c r="H135" s="891"/>
      <c r="I135" s="892"/>
      <c r="J135" s="886" t="s">
        <v>262</v>
      </c>
      <c r="K135" s="887"/>
      <c r="L135" s="879">
        <v>42942</v>
      </c>
      <c r="M135" s="880"/>
      <c r="N135" s="228">
        <v>1630902678</v>
      </c>
      <c r="O135" s="134">
        <f>137.87/111.82</f>
        <v>1.2329636916472904</v>
      </c>
      <c r="P135" s="136" t="s">
        <v>263</v>
      </c>
      <c r="Q135" s="804">
        <f t="shared" si="8"/>
        <v>1630902678.3371291</v>
      </c>
      <c r="R135" s="805"/>
      <c r="S135" s="278" t="s">
        <v>244</v>
      </c>
      <c r="T135" s="278"/>
      <c r="U135" s="278"/>
    </row>
    <row r="136" spans="1:21" ht="32.25" customHeight="1" x14ac:dyDescent="0.25">
      <c r="B136" s="266" t="s">
        <v>264</v>
      </c>
      <c r="C136" s="267"/>
      <c r="D136" s="483" t="s">
        <v>239</v>
      </c>
      <c r="E136" s="483"/>
      <c r="F136" s="99" t="s">
        <v>152</v>
      </c>
      <c r="G136" s="890">
        <f>2010843787+1750209</f>
        <v>2012593996</v>
      </c>
      <c r="H136" s="891"/>
      <c r="I136" s="892"/>
      <c r="J136" s="886" t="s">
        <v>265</v>
      </c>
      <c r="K136" s="887"/>
      <c r="L136" s="879" t="s">
        <v>266</v>
      </c>
      <c r="M136" s="880"/>
      <c r="N136" s="228">
        <v>1630902678</v>
      </c>
      <c r="O136" s="134">
        <f>137.99/111.82</f>
        <v>1.2340368449293508</v>
      </c>
      <c r="P136" s="136" t="s">
        <v>267</v>
      </c>
      <c r="Q136" s="804">
        <f t="shared" si="8"/>
        <v>1630902678.6920791</v>
      </c>
      <c r="R136" s="805"/>
      <c r="S136" s="278" t="s">
        <v>244</v>
      </c>
      <c r="T136" s="278"/>
      <c r="U136" s="278"/>
    </row>
    <row r="137" spans="1:21" ht="30.75" customHeight="1" x14ac:dyDescent="0.25">
      <c r="B137" s="266" t="s">
        <v>268</v>
      </c>
      <c r="C137" s="267"/>
      <c r="D137" s="483" t="s">
        <v>239</v>
      </c>
      <c r="E137" s="483"/>
      <c r="F137" s="99" t="s">
        <v>152</v>
      </c>
      <c r="G137" s="890">
        <v>2013469099</v>
      </c>
      <c r="H137" s="891"/>
      <c r="I137" s="892"/>
      <c r="J137" s="885" t="s">
        <v>269</v>
      </c>
      <c r="K137" s="885"/>
      <c r="L137" s="879" t="s">
        <v>270</v>
      </c>
      <c r="M137" s="880"/>
      <c r="N137" s="228">
        <v>1630902678</v>
      </c>
      <c r="O137" s="134">
        <f>138.05/111.82</f>
        <v>1.2345734215703812</v>
      </c>
      <c r="P137" s="136" t="s">
        <v>271</v>
      </c>
      <c r="Q137" s="804">
        <f t="shared" si="8"/>
        <v>1630902677.6543279</v>
      </c>
      <c r="R137" s="805"/>
      <c r="S137" s="278" t="s">
        <v>244</v>
      </c>
      <c r="T137" s="278"/>
      <c r="U137" s="278"/>
    </row>
    <row r="138" spans="1:21" ht="27.75" customHeight="1" x14ac:dyDescent="0.25">
      <c r="B138" s="266" t="s">
        <v>272</v>
      </c>
      <c r="C138" s="267"/>
      <c r="D138" s="483" t="s">
        <v>239</v>
      </c>
      <c r="E138" s="483"/>
      <c r="F138" s="99" t="s">
        <v>152</v>
      </c>
      <c r="G138" s="890">
        <v>2013469099</v>
      </c>
      <c r="H138" s="891"/>
      <c r="I138" s="892"/>
      <c r="J138" s="888" t="s">
        <v>273</v>
      </c>
      <c r="K138" s="889"/>
      <c r="L138" s="879" t="s">
        <v>274</v>
      </c>
      <c r="M138" s="880"/>
      <c r="N138" s="228">
        <v>1630902678</v>
      </c>
      <c r="O138" s="134">
        <f>138.05/111.82</f>
        <v>1.2345734215703812</v>
      </c>
      <c r="P138" s="136" t="s">
        <v>271</v>
      </c>
      <c r="Q138" s="804">
        <f t="shared" si="8"/>
        <v>1630902677.6543279</v>
      </c>
      <c r="R138" s="805"/>
      <c r="S138" s="278" t="s">
        <v>244</v>
      </c>
      <c r="T138" s="278"/>
      <c r="U138" s="278"/>
    </row>
    <row r="139" spans="1:21" ht="27.75" customHeight="1" x14ac:dyDescent="0.25">
      <c r="B139" s="266" t="s">
        <v>490</v>
      </c>
      <c r="C139" s="267"/>
      <c r="D139" s="483" t="s">
        <v>239</v>
      </c>
      <c r="E139" s="483"/>
      <c r="F139" s="99" t="s">
        <v>152</v>
      </c>
      <c r="G139" s="890">
        <v>7470065162</v>
      </c>
      <c r="H139" s="891"/>
      <c r="I139" s="892"/>
      <c r="J139" s="888" t="s">
        <v>491</v>
      </c>
      <c r="K139" s="889"/>
      <c r="L139" s="879">
        <v>43354</v>
      </c>
      <c r="M139" s="880"/>
      <c r="N139" s="228"/>
      <c r="O139" s="134">
        <f>142.27/111.82</f>
        <v>1.2723126453228404</v>
      </c>
      <c r="P139" s="136" t="s">
        <v>637</v>
      </c>
      <c r="Q139" s="804">
        <f>+G139/O139</f>
        <v>5871249640.9280939</v>
      </c>
      <c r="R139" s="805"/>
      <c r="S139" s="278" t="s">
        <v>244</v>
      </c>
      <c r="T139" s="278"/>
      <c r="U139" s="278"/>
    </row>
    <row r="140" spans="1:21" ht="33.75" customHeight="1" x14ac:dyDescent="0.25">
      <c r="B140" s="266" t="s">
        <v>638</v>
      </c>
      <c r="C140" s="267"/>
      <c r="D140" s="483" t="s">
        <v>239</v>
      </c>
      <c r="E140" s="483"/>
      <c r="F140" s="99" t="s">
        <v>152</v>
      </c>
      <c r="G140" s="890">
        <v>9700000000</v>
      </c>
      <c r="H140" s="891"/>
      <c r="I140" s="892"/>
      <c r="J140" s="893" t="s">
        <v>611</v>
      </c>
      <c r="K140" s="894"/>
      <c r="L140" s="879">
        <v>43612</v>
      </c>
      <c r="M140" s="880"/>
      <c r="N140" s="228"/>
      <c r="O140" s="134">
        <f>102.12/78.05</f>
        <v>1.3083920563741192</v>
      </c>
      <c r="P140" s="136" t="s">
        <v>609</v>
      </c>
      <c r="Q140" s="804">
        <f>+G140/O140</f>
        <v>7413679984.3321581</v>
      </c>
      <c r="R140" s="805"/>
      <c r="S140" s="266" t="s">
        <v>612</v>
      </c>
      <c r="T140" s="270"/>
      <c r="U140" s="267"/>
    </row>
    <row r="141" spans="1:21" ht="23.25" customHeight="1" x14ac:dyDescent="0.25">
      <c r="B141" s="781" t="s">
        <v>611</v>
      </c>
      <c r="C141" s="781"/>
      <c r="D141" s="483" t="s">
        <v>239</v>
      </c>
      <c r="E141" s="483"/>
      <c r="F141" s="99" t="s">
        <v>152</v>
      </c>
      <c r="G141" s="890">
        <v>3700813045</v>
      </c>
      <c r="H141" s="891"/>
      <c r="I141" s="892"/>
      <c r="J141" s="893" t="s">
        <v>1111</v>
      </c>
      <c r="K141" s="894"/>
      <c r="L141" s="879">
        <v>43879</v>
      </c>
      <c r="M141" s="880"/>
      <c r="N141" s="228"/>
      <c r="O141" s="134">
        <f>104.24/78.05</f>
        <v>1.3355541319666879</v>
      </c>
      <c r="P141" s="136" t="s">
        <v>1112</v>
      </c>
      <c r="Q141" s="804">
        <f>+G141/O141</f>
        <v>2770994418.2871261</v>
      </c>
      <c r="R141" s="805"/>
      <c r="S141" s="266" t="s">
        <v>612</v>
      </c>
      <c r="T141" s="270"/>
      <c r="U141" s="267"/>
    </row>
    <row r="142" spans="1:21" ht="15" customHeight="1" x14ac:dyDescent="0.25">
      <c r="B142" s="781" t="s">
        <v>611</v>
      </c>
      <c r="C142" s="781"/>
      <c r="D142" s="483" t="s">
        <v>239</v>
      </c>
      <c r="E142" s="483"/>
      <c r="F142" s="99" t="s">
        <v>152</v>
      </c>
      <c r="G142" s="890">
        <v>872133354</v>
      </c>
      <c r="H142" s="891"/>
      <c r="I142" s="892"/>
      <c r="J142" s="893" t="s">
        <v>1111</v>
      </c>
      <c r="K142" s="894"/>
      <c r="L142" s="879">
        <v>43916</v>
      </c>
      <c r="M142" s="880"/>
      <c r="N142" s="228"/>
      <c r="O142" s="134">
        <f>104.94/78.05</f>
        <v>1.3445227418321588</v>
      </c>
      <c r="P142" s="136" t="s">
        <v>1113</v>
      </c>
      <c r="Q142" s="804">
        <f>+G142/O142</f>
        <v>648656453.97084045</v>
      </c>
      <c r="R142" s="805"/>
      <c r="S142" s="266" t="s">
        <v>612</v>
      </c>
      <c r="T142" s="270"/>
      <c r="U142" s="267"/>
    </row>
    <row r="143" spans="1:21" ht="15" customHeight="1" x14ac:dyDescent="0.25">
      <c r="B143" s="781" t="s">
        <v>611</v>
      </c>
      <c r="C143" s="781"/>
      <c r="D143" s="483" t="s">
        <v>239</v>
      </c>
      <c r="E143" s="483"/>
      <c r="F143" s="99" t="s">
        <v>152</v>
      </c>
      <c r="G143" s="890">
        <v>1934253887</v>
      </c>
      <c r="H143" s="891"/>
      <c r="I143" s="892"/>
      <c r="J143" s="893" t="s">
        <v>1111</v>
      </c>
      <c r="K143" s="894"/>
      <c r="L143" s="879">
        <v>43936</v>
      </c>
      <c r="M143" s="880"/>
      <c r="N143" s="228"/>
      <c r="O143" s="134">
        <f>105.53/78.05</f>
        <v>1.35208199871877</v>
      </c>
      <c r="P143" s="136" t="s">
        <v>1114</v>
      </c>
      <c r="Q143" s="804">
        <f>+G143/O143</f>
        <v>1430574394.7725766</v>
      </c>
      <c r="R143" s="805"/>
      <c r="S143" s="266" t="s">
        <v>612</v>
      </c>
      <c r="T143" s="270"/>
      <c r="U143" s="267"/>
    </row>
    <row r="144" spans="1:21" ht="30.75" customHeight="1" x14ac:dyDescent="0.2">
      <c r="A144" s="1" t="s">
        <v>776</v>
      </c>
      <c r="B144" s="415" t="s">
        <v>275</v>
      </c>
      <c r="C144" s="416"/>
      <c r="D144" s="416"/>
      <c r="E144" s="416"/>
      <c r="F144" s="416"/>
      <c r="G144" s="416"/>
      <c r="H144" s="416"/>
      <c r="I144" s="416"/>
      <c r="J144" s="416"/>
      <c r="K144" s="416"/>
      <c r="L144" s="416"/>
      <c r="M144" s="416"/>
      <c r="N144" s="416"/>
      <c r="O144" s="416"/>
      <c r="P144" s="416"/>
      <c r="Q144" s="416"/>
      <c r="R144" s="416"/>
      <c r="S144" s="416"/>
      <c r="T144" s="416"/>
      <c r="U144" s="417"/>
    </row>
    <row r="145" spans="1:21" ht="30.75" customHeight="1" x14ac:dyDescent="0.2">
      <c r="B145" s="788" t="s">
        <v>138</v>
      </c>
      <c r="C145" s="788"/>
      <c r="D145" s="789" t="s">
        <v>139</v>
      </c>
      <c r="E145" s="789"/>
      <c r="F145" s="789" t="s">
        <v>140</v>
      </c>
      <c r="G145" s="790" t="s">
        <v>141</v>
      </c>
      <c r="H145" s="790"/>
      <c r="I145" s="790"/>
      <c r="J145" s="790"/>
      <c r="K145" s="790"/>
      <c r="L145" s="790"/>
      <c r="M145" s="790"/>
      <c r="N145" s="790" t="s">
        <v>142</v>
      </c>
      <c r="O145" s="790"/>
      <c r="P145" s="790"/>
      <c r="Q145" s="790"/>
      <c r="R145" s="790"/>
      <c r="S145" s="790" t="s">
        <v>99</v>
      </c>
      <c r="T145" s="790"/>
      <c r="U145" s="790"/>
    </row>
    <row r="146" spans="1:21" ht="31.5" customHeight="1" x14ac:dyDescent="0.2">
      <c r="B146" s="788"/>
      <c r="C146" s="788"/>
      <c r="D146" s="789"/>
      <c r="E146" s="789"/>
      <c r="F146" s="789"/>
      <c r="G146" s="791" t="s">
        <v>143</v>
      </c>
      <c r="H146" s="789"/>
      <c r="I146" s="789"/>
      <c r="J146" s="791" t="s">
        <v>144</v>
      </c>
      <c r="K146" s="791"/>
      <c r="L146" s="791" t="s">
        <v>145</v>
      </c>
      <c r="M146" s="791"/>
      <c r="N146" s="226" t="s">
        <v>146</v>
      </c>
      <c r="O146" s="226" t="s">
        <v>147</v>
      </c>
      <c r="P146" s="226" t="s">
        <v>148</v>
      </c>
      <c r="Q146" s="791" t="s">
        <v>149</v>
      </c>
      <c r="R146" s="791"/>
      <c r="S146" s="790"/>
      <c r="T146" s="790"/>
      <c r="U146" s="790"/>
    </row>
    <row r="147" spans="1:21" ht="31.5" customHeight="1" x14ac:dyDescent="0.25">
      <c r="B147" s="266" t="s">
        <v>150</v>
      </c>
      <c r="C147" s="267"/>
      <c r="D147" s="797" t="s">
        <v>1115</v>
      </c>
      <c r="E147" s="798"/>
      <c r="F147" s="99" t="s">
        <v>152</v>
      </c>
      <c r="G147" s="804">
        <v>4270238021</v>
      </c>
      <c r="H147" s="861"/>
      <c r="I147" s="805"/>
      <c r="J147" s="878" t="s">
        <v>153</v>
      </c>
      <c r="K147" s="878"/>
      <c r="L147" s="895" t="s">
        <v>276</v>
      </c>
      <c r="M147" s="803"/>
      <c r="N147" s="137">
        <v>3885265434</v>
      </c>
      <c r="O147" s="78">
        <f>123.78/111.82</f>
        <v>1.1069576104453587</v>
      </c>
      <c r="P147" s="135" t="s">
        <v>169</v>
      </c>
      <c r="Q147" s="812">
        <f>+G147/O147</f>
        <v>3857634638.1339469</v>
      </c>
      <c r="R147" s="812"/>
      <c r="S147" s="278" t="s">
        <v>244</v>
      </c>
      <c r="T147" s="278"/>
      <c r="U147" s="278"/>
    </row>
    <row r="148" spans="1:21" ht="33" customHeight="1" x14ac:dyDescent="0.25">
      <c r="B148" s="266" t="s">
        <v>150</v>
      </c>
      <c r="C148" s="267"/>
      <c r="D148" s="798" t="s">
        <v>1115</v>
      </c>
      <c r="E148" s="798"/>
      <c r="F148" s="99" t="s">
        <v>152</v>
      </c>
      <c r="G148" s="804">
        <v>31161593</v>
      </c>
      <c r="H148" s="861"/>
      <c r="I148" s="805"/>
      <c r="J148" s="878" t="s">
        <v>153</v>
      </c>
      <c r="K148" s="878"/>
      <c r="L148" s="895" t="s">
        <v>277</v>
      </c>
      <c r="M148" s="803"/>
      <c r="N148" s="137"/>
      <c r="O148" s="134">
        <f>126.15/111.82</f>
        <v>1.1281523877660526</v>
      </c>
      <c r="P148" s="136" t="s">
        <v>181</v>
      </c>
      <c r="Q148" s="812">
        <f>+G148/O148</f>
        <v>27621794.128101464</v>
      </c>
      <c r="R148" s="812"/>
      <c r="S148" s="278" t="s">
        <v>244</v>
      </c>
      <c r="T148" s="278"/>
      <c r="U148" s="278"/>
    </row>
    <row r="149" spans="1:21" ht="25.5" customHeight="1" x14ac:dyDescent="0.25">
      <c r="B149" s="266" t="s">
        <v>154</v>
      </c>
      <c r="C149" s="267"/>
      <c r="D149" s="798" t="s">
        <v>1115</v>
      </c>
      <c r="E149" s="798"/>
      <c r="F149" s="99" t="s">
        <v>152</v>
      </c>
      <c r="G149" s="804">
        <v>3890427652</v>
      </c>
      <c r="H149" s="861"/>
      <c r="I149" s="805"/>
      <c r="J149" s="878" t="s">
        <v>278</v>
      </c>
      <c r="K149" s="878"/>
      <c r="L149" s="895" t="s">
        <v>279</v>
      </c>
      <c r="M149" s="803"/>
      <c r="N149" s="137">
        <v>3330227513</v>
      </c>
      <c r="O149" s="134">
        <f>130.63/111.82</f>
        <v>1.1682167769629763</v>
      </c>
      <c r="P149" s="136" t="s">
        <v>193</v>
      </c>
      <c r="Q149" s="812">
        <f>+G149/O149</f>
        <v>3330227513.1795144</v>
      </c>
      <c r="R149" s="812"/>
      <c r="S149" s="278" t="s">
        <v>244</v>
      </c>
      <c r="T149" s="278"/>
      <c r="U149" s="278"/>
    </row>
    <row r="150" spans="1:21" ht="26.25" customHeight="1" x14ac:dyDescent="0.25">
      <c r="B150" s="266" t="s">
        <v>156</v>
      </c>
      <c r="C150" s="267"/>
      <c r="D150" s="798" t="s">
        <v>1115</v>
      </c>
      <c r="E150" s="798"/>
      <c r="F150" s="99" t="s">
        <v>152</v>
      </c>
      <c r="G150" s="804">
        <v>3954459034</v>
      </c>
      <c r="H150" s="861"/>
      <c r="I150" s="805"/>
      <c r="J150" s="878" t="s">
        <v>280</v>
      </c>
      <c r="K150" s="878"/>
      <c r="L150" s="803" t="s">
        <v>281</v>
      </c>
      <c r="M150" s="803"/>
      <c r="N150" s="137">
        <v>3330227513</v>
      </c>
      <c r="O150" s="134">
        <f>132.78/111.82</f>
        <v>1.1874441065998929</v>
      </c>
      <c r="P150" s="136" t="s">
        <v>209</v>
      </c>
      <c r="Q150" s="812">
        <f>+G150/O150</f>
        <v>3330227513.0432291</v>
      </c>
      <c r="R150" s="812"/>
      <c r="S150" s="278" t="s">
        <v>244</v>
      </c>
      <c r="T150" s="278"/>
      <c r="U150" s="278"/>
    </row>
    <row r="151" spans="1:21" ht="20.25" customHeight="1" x14ac:dyDescent="0.25">
      <c r="B151" s="266" t="s">
        <v>158</v>
      </c>
      <c r="C151" s="267"/>
      <c r="D151" s="798" t="s">
        <v>1115</v>
      </c>
      <c r="E151" s="798"/>
      <c r="F151" s="99" t="s">
        <v>152</v>
      </c>
      <c r="G151" s="900">
        <v>4092052050</v>
      </c>
      <c r="H151" s="901"/>
      <c r="I151" s="902"/>
      <c r="J151" s="878" t="s">
        <v>282</v>
      </c>
      <c r="K151" s="878"/>
      <c r="L151" s="895" t="s">
        <v>283</v>
      </c>
      <c r="M151" s="803"/>
      <c r="N151" s="137">
        <v>3330227513</v>
      </c>
      <c r="O151" s="134">
        <f t="shared" ref="O151" si="10">137.4/111.82</f>
        <v>1.2287605079592203</v>
      </c>
      <c r="P151" s="136" t="s">
        <v>284</v>
      </c>
      <c r="Q151" s="812">
        <f>+G151/O151</f>
        <v>3330227512.5982528</v>
      </c>
      <c r="R151" s="812"/>
      <c r="S151" s="278" t="s">
        <v>244</v>
      </c>
      <c r="T151" s="278"/>
      <c r="U151" s="278"/>
    </row>
    <row r="152" spans="1:21" ht="15.75" customHeight="1" x14ac:dyDescent="0.25">
      <c r="B152" s="266" t="s">
        <v>285</v>
      </c>
      <c r="C152" s="267"/>
      <c r="D152" s="449" t="s">
        <v>1115</v>
      </c>
      <c r="E152" s="451"/>
      <c r="F152" s="99" t="s">
        <v>152</v>
      </c>
      <c r="G152" s="900">
        <v>32581947</v>
      </c>
      <c r="H152" s="901"/>
      <c r="I152" s="231"/>
      <c r="J152" s="896"/>
      <c r="K152" s="897"/>
      <c r="L152" s="898" t="s">
        <v>286</v>
      </c>
      <c r="M152" s="899"/>
      <c r="N152" s="137"/>
      <c r="O152" s="134">
        <f>137.87/111.82</f>
        <v>1.2329636916472904</v>
      </c>
      <c r="P152" s="136" t="s">
        <v>263</v>
      </c>
      <c r="Q152" s="804"/>
      <c r="R152" s="805"/>
      <c r="S152" s="278"/>
      <c r="T152" s="278"/>
      <c r="U152" s="278"/>
    </row>
    <row r="153" spans="1:21" ht="30.75" customHeight="1" x14ac:dyDescent="0.25">
      <c r="B153" s="266" t="s">
        <v>160</v>
      </c>
      <c r="C153" s="267"/>
      <c r="D153" s="798" t="s">
        <v>1115</v>
      </c>
      <c r="E153" s="798"/>
      <c r="F153" s="99" t="s">
        <v>152</v>
      </c>
      <c r="G153" s="890">
        <v>4111410375</v>
      </c>
      <c r="H153" s="891"/>
      <c r="I153" s="892"/>
      <c r="J153" s="878" t="s">
        <v>287</v>
      </c>
      <c r="K153" s="878"/>
      <c r="L153" s="895" t="s">
        <v>288</v>
      </c>
      <c r="M153" s="803"/>
      <c r="N153" s="137">
        <v>3330227513</v>
      </c>
      <c r="O153" s="134">
        <f>138.05/111.82</f>
        <v>1.2345734215703812</v>
      </c>
      <c r="P153" s="136" t="s">
        <v>271</v>
      </c>
      <c r="Q153" s="812">
        <f>+G153/O153</f>
        <v>3330227512.7308941</v>
      </c>
      <c r="R153" s="812"/>
      <c r="S153" s="278" t="s">
        <v>244</v>
      </c>
      <c r="T153" s="278"/>
      <c r="U153" s="278"/>
    </row>
    <row r="154" spans="1:21" ht="45" customHeight="1" x14ac:dyDescent="0.25">
      <c r="B154" s="266" t="s">
        <v>162</v>
      </c>
      <c r="C154" s="267"/>
      <c r="D154" s="798" t="s">
        <v>1115</v>
      </c>
      <c r="E154" s="798"/>
      <c r="F154" s="99" t="s">
        <v>152</v>
      </c>
      <c r="G154" s="890">
        <v>4200756490</v>
      </c>
      <c r="H154" s="891"/>
      <c r="I154" s="892"/>
      <c r="J154" s="878" t="s">
        <v>289</v>
      </c>
      <c r="K154" s="878"/>
      <c r="L154" s="895" t="s">
        <v>290</v>
      </c>
      <c r="M154" s="803"/>
      <c r="N154" s="137">
        <v>3330227513</v>
      </c>
      <c r="O154" s="134">
        <f>141.05/111.82</f>
        <v>1.2614022536218925</v>
      </c>
      <c r="P154" s="136" t="s">
        <v>291</v>
      </c>
      <c r="Q154" s="905">
        <f>G154/O154</f>
        <v>3330227513.0223322</v>
      </c>
      <c r="R154" s="905"/>
      <c r="S154" s="278" t="s">
        <v>244</v>
      </c>
      <c r="T154" s="278"/>
      <c r="U154" s="278"/>
    </row>
    <row r="155" spans="1:21" ht="40.5" hidden="1" customHeight="1" x14ac:dyDescent="0.25">
      <c r="B155" s="266" t="s">
        <v>164</v>
      </c>
      <c r="C155" s="267"/>
      <c r="D155" s="798" t="s">
        <v>1115</v>
      </c>
      <c r="E155" s="798"/>
      <c r="F155" s="99" t="s">
        <v>152</v>
      </c>
      <c r="G155" s="890">
        <v>4243940445</v>
      </c>
      <c r="H155" s="891"/>
      <c r="I155" s="892"/>
      <c r="J155" s="878" t="s">
        <v>292</v>
      </c>
      <c r="K155" s="878"/>
      <c r="L155" s="814">
        <v>43384</v>
      </c>
      <c r="M155" s="906"/>
      <c r="N155" s="137">
        <v>3330227513</v>
      </c>
      <c r="O155" s="134">
        <f>142.5/111.82</f>
        <v>1.2743695224467895</v>
      </c>
      <c r="P155" s="136" t="s">
        <v>499</v>
      </c>
      <c r="Q155" s="905">
        <f>G155/O155</f>
        <v>3330227512.7010527</v>
      </c>
      <c r="R155" s="905"/>
      <c r="S155" s="278" t="s">
        <v>244</v>
      </c>
      <c r="T155" s="278"/>
      <c r="U155" s="278"/>
    </row>
    <row r="156" spans="1:21" ht="30" hidden="1" customHeight="1" x14ac:dyDescent="0.25">
      <c r="B156" s="266" t="s">
        <v>166</v>
      </c>
      <c r="C156" s="267"/>
      <c r="D156" s="798" t="s">
        <v>1115</v>
      </c>
      <c r="E156" s="798"/>
      <c r="F156" s="99" t="s">
        <v>152</v>
      </c>
      <c r="G156" s="890">
        <v>4335995951</v>
      </c>
      <c r="H156" s="891"/>
      <c r="I156" s="892"/>
      <c r="J156" s="815" t="s">
        <v>293</v>
      </c>
      <c r="K156" s="815"/>
      <c r="L156" s="814">
        <v>43580</v>
      </c>
      <c r="M156" s="906"/>
      <c r="N156" s="137">
        <v>3330227513</v>
      </c>
      <c r="O156" s="134">
        <f>101.62/78.05</f>
        <v>1.3019859064702115</v>
      </c>
      <c r="P156" s="136" t="s">
        <v>549</v>
      </c>
      <c r="Q156" s="905">
        <f>G156/O156</f>
        <v>3330294075.7286949</v>
      </c>
      <c r="R156" s="905"/>
      <c r="S156" s="278" t="s">
        <v>607</v>
      </c>
      <c r="T156" s="278"/>
      <c r="U156" s="278"/>
    </row>
    <row r="157" spans="1:21" ht="36" hidden="1" customHeight="1" x14ac:dyDescent="0.25">
      <c r="B157" s="266" t="s">
        <v>248</v>
      </c>
      <c r="C157" s="267"/>
      <c r="D157" s="798" t="s">
        <v>1115</v>
      </c>
      <c r="E157" s="798"/>
      <c r="F157" s="99" t="s">
        <v>152</v>
      </c>
      <c r="G157" s="890">
        <v>3687610549</v>
      </c>
      <c r="H157" s="891"/>
      <c r="I157" s="892"/>
      <c r="J157" s="815" t="s">
        <v>294</v>
      </c>
      <c r="K157" s="815"/>
      <c r="L157" s="903">
        <v>43748</v>
      </c>
      <c r="M157" s="904"/>
      <c r="N157" s="168">
        <v>2787313610</v>
      </c>
      <c r="O157" s="134">
        <f>103.26/78.05</f>
        <v>1.322998078155029</v>
      </c>
      <c r="P157" s="136" t="s">
        <v>739</v>
      </c>
      <c r="Q157" s="905">
        <f>G157/O157</f>
        <v>2787313609.8145456</v>
      </c>
      <c r="R157" s="905"/>
      <c r="S157" s="278" t="s">
        <v>244</v>
      </c>
      <c r="T157" s="278"/>
      <c r="U157" s="278"/>
    </row>
    <row r="158" spans="1:21" s="26" customFormat="1" ht="15" hidden="1" customHeight="1" x14ac:dyDescent="0.25">
      <c r="A158" s="1"/>
      <c r="B158" s="266" t="s">
        <v>250</v>
      </c>
      <c r="C158" s="267"/>
      <c r="D158" s="798" t="s">
        <v>1115</v>
      </c>
      <c r="E158" s="798"/>
      <c r="F158" s="99" t="s">
        <v>152</v>
      </c>
      <c r="G158" s="890">
        <v>3768676557</v>
      </c>
      <c r="H158" s="891"/>
      <c r="I158" s="892"/>
      <c r="J158" s="815" t="s">
        <v>295</v>
      </c>
      <c r="K158" s="815"/>
      <c r="L158" s="903">
        <v>43935</v>
      </c>
      <c r="M158" s="904"/>
      <c r="N158" s="49">
        <v>2787313610</v>
      </c>
      <c r="O158" s="134">
        <f>105.53/78.05</f>
        <v>1.35208199871877</v>
      </c>
      <c r="P158" s="136" t="s">
        <v>1116</v>
      </c>
      <c r="Q158" s="905">
        <f>G158/O158</f>
        <v>2787313610.0999718</v>
      </c>
      <c r="R158" s="905"/>
      <c r="S158" s="278" t="s">
        <v>244</v>
      </c>
      <c r="T158" s="278"/>
      <c r="U158" s="278"/>
    </row>
    <row r="159" spans="1:21" s="26" customFormat="1" ht="28.5" customHeight="1" x14ac:dyDescent="0.2">
      <c r="A159" s="1"/>
      <c r="B159" s="266" t="s">
        <v>252</v>
      </c>
      <c r="C159" s="267"/>
      <c r="D159" s="798"/>
      <c r="E159" s="798"/>
      <c r="F159" s="99" t="s">
        <v>152</v>
      </c>
      <c r="G159" s="278"/>
      <c r="H159" s="278"/>
      <c r="I159" s="278"/>
      <c r="J159" s="815" t="s">
        <v>296</v>
      </c>
      <c r="K159" s="815"/>
      <c r="L159" s="798"/>
      <c r="M159" s="798"/>
      <c r="N159" s="49">
        <v>1848766139</v>
      </c>
      <c r="O159" s="234"/>
      <c r="P159" s="50"/>
      <c r="Q159" s="816">
        <v>0</v>
      </c>
      <c r="R159" s="816"/>
      <c r="S159" s="278"/>
      <c r="T159" s="278"/>
      <c r="U159" s="278"/>
    </row>
    <row r="160" spans="1:21" ht="15" customHeight="1" x14ac:dyDescent="0.2">
      <c r="B160" s="266" t="s">
        <v>254</v>
      </c>
      <c r="C160" s="267"/>
      <c r="D160" s="798"/>
      <c r="E160" s="798"/>
      <c r="F160" s="99" t="s">
        <v>152</v>
      </c>
      <c r="G160" s="278"/>
      <c r="H160" s="278"/>
      <c r="I160" s="278"/>
      <c r="J160" s="815" t="s">
        <v>297</v>
      </c>
      <c r="K160" s="815"/>
      <c r="L160" s="798"/>
      <c r="M160" s="798"/>
      <c r="N160" s="49">
        <v>1848766139</v>
      </c>
      <c r="O160" s="234"/>
      <c r="P160" s="50"/>
      <c r="Q160" s="816">
        <v>0</v>
      </c>
      <c r="R160" s="816"/>
      <c r="S160" s="278"/>
      <c r="T160" s="278"/>
      <c r="U160" s="278"/>
    </row>
    <row r="161" spans="1:21" ht="15" customHeight="1" x14ac:dyDescent="0.2">
      <c r="A161" s="26"/>
      <c r="B161" s="266" t="s">
        <v>256</v>
      </c>
      <c r="C161" s="267"/>
      <c r="D161" s="798"/>
      <c r="E161" s="798"/>
      <c r="F161" s="99" t="s">
        <v>152</v>
      </c>
      <c r="G161" s="278"/>
      <c r="H161" s="278"/>
      <c r="I161" s="278"/>
      <c r="J161" s="815" t="s">
        <v>298</v>
      </c>
      <c r="K161" s="815"/>
      <c r="L161" s="798"/>
      <c r="M161" s="798"/>
      <c r="N161" s="49">
        <v>2542964000</v>
      </c>
      <c r="O161" s="234"/>
      <c r="P161" s="50"/>
      <c r="Q161" s="817">
        <v>0</v>
      </c>
      <c r="R161" s="817"/>
      <c r="S161" s="278"/>
      <c r="T161" s="278"/>
      <c r="U161" s="278"/>
    </row>
    <row r="162" spans="1:21" ht="36.75" customHeight="1" x14ac:dyDescent="0.2">
      <c r="A162" s="26" t="s">
        <v>777</v>
      </c>
      <c r="B162" s="807" t="s">
        <v>299</v>
      </c>
      <c r="C162" s="808"/>
      <c r="D162" s="808"/>
      <c r="E162" s="808"/>
      <c r="F162" s="808"/>
      <c r="G162" s="808"/>
      <c r="H162" s="808"/>
      <c r="I162" s="808"/>
      <c r="J162" s="808"/>
      <c r="K162" s="808"/>
      <c r="L162" s="808"/>
      <c r="M162" s="808"/>
      <c r="N162" s="808"/>
      <c r="O162" s="808"/>
      <c r="P162" s="808"/>
      <c r="Q162" s="808"/>
      <c r="R162" s="808"/>
      <c r="S162" s="808"/>
      <c r="T162" s="808"/>
      <c r="U162" s="809"/>
    </row>
    <row r="163" spans="1:21" ht="36.75" customHeight="1" x14ac:dyDescent="0.2">
      <c r="B163" s="788" t="s">
        <v>138</v>
      </c>
      <c r="C163" s="788"/>
      <c r="D163" s="789" t="s">
        <v>139</v>
      </c>
      <c r="E163" s="789"/>
      <c r="F163" s="789" t="s">
        <v>140</v>
      </c>
      <c r="G163" s="790" t="s">
        <v>141</v>
      </c>
      <c r="H163" s="790"/>
      <c r="I163" s="790"/>
      <c r="J163" s="790"/>
      <c r="K163" s="790"/>
      <c r="L163" s="790"/>
      <c r="M163" s="790"/>
      <c r="N163" s="790" t="s">
        <v>142</v>
      </c>
      <c r="O163" s="790"/>
      <c r="P163" s="790"/>
      <c r="Q163" s="790"/>
      <c r="R163" s="790"/>
      <c r="S163" s="790" t="s">
        <v>99</v>
      </c>
      <c r="T163" s="790"/>
      <c r="U163" s="790"/>
    </row>
    <row r="164" spans="1:21" ht="54.75" customHeight="1" x14ac:dyDescent="0.2">
      <c r="B164" s="788"/>
      <c r="C164" s="788"/>
      <c r="D164" s="789"/>
      <c r="E164" s="789"/>
      <c r="F164" s="789"/>
      <c r="G164" s="791" t="s">
        <v>143</v>
      </c>
      <c r="H164" s="789"/>
      <c r="I164" s="789"/>
      <c r="J164" s="791" t="s">
        <v>144</v>
      </c>
      <c r="K164" s="791"/>
      <c r="L164" s="791" t="s">
        <v>145</v>
      </c>
      <c r="M164" s="791"/>
      <c r="N164" s="226" t="s">
        <v>146</v>
      </c>
      <c r="O164" s="226" t="s">
        <v>147</v>
      </c>
      <c r="P164" s="226" t="s">
        <v>148</v>
      </c>
      <c r="Q164" s="791" t="s">
        <v>149</v>
      </c>
      <c r="R164" s="791"/>
      <c r="S164" s="790"/>
      <c r="T164" s="790"/>
      <c r="U164" s="790"/>
    </row>
    <row r="165" spans="1:21" ht="81" customHeight="1" x14ac:dyDescent="0.2">
      <c r="B165" s="278" t="s">
        <v>150</v>
      </c>
      <c r="C165" s="278"/>
      <c r="D165" s="797" t="s">
        <v>520</v>
      </c>
      <c r="E165" s="798"/>
      <c r="F165" s="99" t="s">
        <v>152</v>
      </c>
      <c r="G165" s="810">
        <v>384680737</v>
      </c>
      <c r="H165" s="810"/>
      <c r="I165" s="810"/>
      <c r="J165" s="801" t="s">
        <v>153</v>
      </c>
      <c r="K165" s="801"/>
      <c r="L165" s="801" t="s">
        <v>168</v>
      </c>
      <c r="M165" s="801"/>
      <c r="N165" s="233">
        <v>350000000</v>
      </c>
      <c r="O165" s="78">
        <f>123.78/111.82</f>
        <v>1.1069576104453587</v>
      </c>
      <c r="P165" s="138" t="s">
        <v>169</v>
      </c>
      <c r="Q165" s="812">
        <f t="shared" ref="Q165:Q173" si="11">+G165/O165</f>
        <v>347511714.42349327</v>
      </c>
      <c r="R165" s="812"/>
      <c r="S165" s="278" t="s">
        <v>244</v>
      </c>
      <c r="T165" s="278"/>
      <c r="U165" s="278"/>
    </row>
    <row r="166" spans="1:21" ht="39.75" customHeight="1" x14ac:dyDescent="0.2">
      <c r="B166" s="278" t="s">
        <v>150</v>
      </c>
      <c r="C166" s="278"/>
      <c r="D166" s="797" t="s">
        <v>520</v>
      </c>
      <c r="E166" s="798"/>
      <c r="F166" s="99" t="s">
        <v>152</v>
      </c>
      <c r="G166" s="810">
        <v>2807165</v>
      </c>
      <c r="H166" s="810"/>
      <c r="I166" s="810"/>
      <c r="J166" s="801" t="s">
        <v>153</v>
      </c>
      <c r="K166" s="801"/>
      <c r="L166" s="801" t="s">
        <v>277</v>
      </c>
      <c r="M166" s="801"/>
      <c r="N166" s="233">
        <v>350000000</v>
      </c>
      <c r="O166" s="134">
        <f>126.15/111.82</f>
        <v>1.1281523877660526</v>
      </c>
      <c r="P166" s="139" t="s">
        <v>181</v>
      </c>
      <c r="Q166" s="812">
        <f t="shared" si="11"/>
        <v>2488285.297661514</v>
      </c>
      <c r="R166" s="812"/>
      <c r="S166" s="278" t="s">
        <v>244</v>
      </c>
      <c r="T166" s="278"/>
      <c r="U166" s="278"/>
    </row>
    <row r="167" spans="1:21" ht="53.25" customHeight="1" x14ac:dyDescent="0.2">
      <c r="B167" s="278" t="s">
        <v>154</v>
      </c>
      <c r="C167" s="278"/>
      <c r="D167" s="797" t="s">
        <v>520</v>
      </c>
      <c r="E167" s="798"/>
      <c r="F167" s="99" t="s">
        <v>152</v>
      </c>
      <c r="G167" s="810">
        <v>394853336</v>
      </c>
      <c r="H167" s="810"/>
      <c r="I167" s="810"/>
      <c r="J167" s="801" t="s">
        <v>300</v>
      </c>
      <c r="K167" s="801"/>
      <c r="L167" s="801" t="s">
        <v>301</v>
      </c>
      <c r="M167" s="801"/>
      <c r="N167" s="233">
        <v>350000000</v>
      </c>
      <c r="O167" s="134">
        <f>126.15/111.82</f>
        <v>1.1281523877660526</v>
      </c>
      <c r="P167" s="139" t="s">
        <v>184</v>
      </c>
      <c r="Q167" s="812">
        <f t="shared" si="11"/>
        <v>350000000.24986124</v>
      </c>
      <c r="R167" s="812"/>
      <c r="S167" s="278" t="s">
        <v>244</v>
      </c>
      <c r="T167" s="278"/>
      <c r="U167" s="278"/>
    </row>
    <row r="168" spans="1:21" ht="58.5" customHeight="1" x14ac:dyDescent="0.2">
      <c r="B168" s="278" t="s">
        <v>156</v>
      </c>
      <c r="C168" s="278"/>
      <c r="D168" s="797" t="s">
        <v>520</v>
      </c>
      <c r="E168" s="798"/>
      <c r="F168" s="99" t="s">
        <v>152</v>
      </c>
      <c r="G168" s="810">
        <v>417546056</v>
      </c>
      <c r="H168" s="810"/>
      <c r="I168" s="810"/>
      <c r="J168" s="801" t="s">
        <v>300</v>
      </c>
      <c r="K168" s="801"/>
      <c r="L168" s="801" t="s">
        <v>302</v>
      </c>
      <c r="M168" s="801"/>
      <c r="N168" s="233">
        <v>350000000</v>
      </c>
      <c r="O168" s="134">
        <f>133.4/111.82</f>
        <v>1.1929887318905386</v>
      </c>
      <c r="P168" s="139" t="s">
        <v>302</v>
      </c>
      <c r="Q168" s="812">
        <f t="shared" si="11"/>
        <v>349999999.86446768</v>
      </c>
      <c r="R168" s="812"/>
      <c r="S168" s="278" t="s">
        <v>244</v>
      </c>
      <c r="T168" s="278"/>
      <c r="U168" s="278"/>
    </row>
    <row r="169" spans="1:21" ht="58.5" customHeight="1" x14ac:dyDescent="0.2">
      <c r="B169" s="278" t="s">
        <v>158</v>
      </c>
      <c r="C169" s="278"/>
      <c r="D169" s="797" t="s">
        <v>520</v>
      </c>
      <c r="E169" s="798"/>
      <c r="F169" s="99" t="s">
        <v>152</v>
      </c>
      <c r="G169" s="810">
        <v>434604722</v>
      </c>
      <c r="H169" s="810"/>
      <c r="I169" s="810"/>
      <c r="J169" s="801" t="s">
        <v>300</v>
      </c>
      <c r="K169" s="801"/>
      <c r="L169" s="811">
        <v>43223</v>
      </c>
      <c r="M169" s="811"/>
      <c r="N169" s="233">
        <v>350000000</v>
      </c>
      <c r="O169" s="134">
        <f>141.05/111.82</f>
        <v>1.2614022536218925</v>
      </c>
      <c r="P169" s="139" t="s">
        <v>346</v>
      </c>
      <c r="Q169" s="812">
        <f t="shared" si="11"/>
        <v>344540943.02757883</v>
      </c>
      <c r="R169" s="812"/>
      <c r="S169" s="278" t="s">
        <v>244</v>
      </c>
      <c r="T169" s="278"/>
      <c r="U169" s="278"/>
    </row>
    <row r="170" spans="1:21" ht="63" customHeight="1" x14ac:dyDescent="0.2">
      <c r="B170" s="278" t="s">
        <v>448</v>
      </c>
      <c r="C170" s="278"/>
      <c r="D170" s="797" t="s">
        <v>520</v>
      </c>
      <c r="E170" s="798"/>
      <c r="F170" s="99" t="s">
        <v>152</v>
      </c>
      <c r="G170" s="810">
        <v>10047398</v>
      </c>
      <c r="H170" s="810"/>
      <c r="I170" s="810"/>
      <c r="J170" s="801" t="s">
        <v>300</v>
      </c>
      <c r="K170" s="801"/>
      <c r="L170" s="811">
        <v>43263</v>
      </c>
      <c r="M170" s="811"/>
      <c r="N170" s="233">
        <v>350000000</v>
      </c>
      <c r="O170" s="134">
        <f>142.06/111.82</f>
        <v>1.2704346270792346</v>
      </c>
      <c r="P170" s="139" t="s">
        <v>346</v>
      </c>
      <c r="Q170" s="812">
        <f t="shared" si="11"/>
        <v>7908630.4685344212</v>
      </c>
      <c r="R170" s="812"/>
      <c r="S170" s="278" t="s">
        <v>449</v>
      </c>
      <c r="T170" s="278"/>
      <c r="U170" s="278"/>
    </row>
    <row r="171" spans="1:21" ht="27" customHeight="1" x14ac:dyDescent="0.2">
      <c r="B171" s="278" t="s">
        <v>160</v>
      </c>
      <c r="C171" s="278"/>
      <c r="D171" s="797" t="s">
        <v>520</v>
      </c>
      <c r="E171" s="798"/>
      <c r="F171" s="99" t="s">
        <v>152</v>
      </c>
      <c r="G171" s="810">
        <v>446029333</v>
      </c>
      <c r="H171" s="810"/>
      <c r="I171" s="810"/>
      <c r="J171" s="801" t="s">
        <v>300</v>
      </c>
      <c r="K171" s="801"/>
      <c r="L171" s="811">
        <v>43399</v>
      </c>
      <c r="M171" s="811"/>
      <c r="N171" s="233">
        <v>350000000</v>
      </c>
      <c r="O171" s="134">
        <f>142.5/111.82</f>
        <v>1.2743695224467895</v>
      </c>
      <c r="P171" s="139" t="s">
        <v>499</v>
      </c>
      <c r="Q171" s="812">
        <f t="shared" si="11"/>
        <v>350000000.11270177</v>
      </c>
      <c r="R171" s="812"/>
      <c r="S171" s="278" t="s">
        <v>244</v>
      </c>
      <c r="T171" s="278"/>
      <c r="U171" s="278"/>
    </row>
    <row r="172" spans="1:21" ht="26.25" customHeight="1" x14ac:dyDescent="0.2">
      <c r="B172" s="278" t="s">
        <v>162</v>
      </c>
      <c r="C172" s="278"/>
      <c r="D172" s="797" t="s">
        <v>520</v>
      </c>
      <c r="E172" s="798"/>
      <c r="F172" s="99" t="s">
        <v>152</v>
      </c>
      <c r="G172" s="810">
        <v>477093543</v>
      </c>
      <c r="H172" s="810"/>
      <c r="I172" s="810"/>
      <c r="J172" s="801" t="s">
        <v>300</v>
      </c>
      <c r="K172" s="801"/>
      <c r="L172" s="811">
        <v>43445</v>
      </c>
      <c r="M172" s="811"/>
      <c r="N172" s="233">
        <v>350000000</v>
      </c>
      <c r="O172" s="134">
        <f>142.84/111.82</f>
        <v>1.2774101234126276</v>
      </c>
      <c r="P172" s="139" t="s">
        <v>516</v>
      </c>
      <c r="Q172" s="812">
        <f t="shared" si="11"/>
        <v>373485018.04998595</v>
      </c>
      <c r="R172" s="812"/>
      <c r="S172" s="278" t="s">
        <v>244</v>
      </c>
      <c r="T172" s="278"/>
      <c r="U172" s="278"/>
    </row>
    <row r="173" spans="1:21" ht="25.5" customHeight="1" x14ac:dyDescent="0.2">
      <c r="B173" s="278" t="s">
        <v>164</v>
      </c>
      <c r="C173" s="278"/>
      <c r="D173" s="797" t="s">
        <v>520</v>
      </c>
      <c r="E173" s="798"/>
      <c r="F173" s="99" t="s">
        <v>152</v>
      </c>
      <c r="G173" s="810">
        <v>463049327</v>
      </c>
      <c r="H173" s="810"/>
      <c r="I173" s="810"/>
      <c r="J173" s="801" t="s">
        <v>300</v>
      </c>
      <c r="K173" s="801"/>
      <c r="L173" s="811" t="s">
        <v>728</v>
      </c>
      <c r="M173" s="811"/>
      <c r="N173" s="233">
        <v>350000000</v>
      </c>
      <c r="O173" s="134">
        <f>103.26/78.05</f>
        <v>1.322998078155029</v>
      </c>
      <c r="P173" s="139" t="s">
        <v>718</v>
      </c>
      <c r="Q173" s="812">
        <f t="shared" si="11"/>
        <v>349999999.73222929</v>
      </c>
      <c r="R173" s="812"/>
      <c r="S173" s="278" t="s">
        <v>729</v>
      </c>
      <c r="T173" s="278"/>
      <c r="U173" s="278"/>
    </row>
    <row r="174" spans="1:21" ht="15" customHeight="1" x14ac:dyDescent="0.2">
      <c r="B174" s="130"/>
      <c r="C174" s="236"/>
      <c r="D174" s="173"/>
      <c r="E174" s="173"/>
      <c r="F174" s="103"/>
      <c r="G174" s="104"/>
      <c r="H174" s="104"/>
      <c r="I174" s="104"/>
      <c r="J174" s="105"/>
      <c r="K174" s="105"/>
      <c r="L174" s="105"/>
      <c r="M174" s="105"/>
      <c r="N174" s="104"/>
      <c r="O174" s="106"/>
      <c r="P174" s="107"/>
      <c r="Q174" s="235"/>
      <c r="R174" s="235"/>
      <c r="S174" s="236"/>
      <c r="T174" s="236"/>
      <c r="U174" s="236"/>
    </row>
    <row r="175" spans="1:21" ht="49.5" customHeight="1" x14ac:dyDescent="0.2">
      <c r="A175" s="1" t="s">
        <v>521</v>
      </c>
      <c r="B175" s="475" t="s">
        <v>303</v>
      </c>
      <c r="C175" s="475"/>
      <c r="D175" s="475"/>
      <c r="E175" s="475"/>
      <c r="F175" s="475"/>
      <c r="G175" s="475"/>
      <c r="H175" s="475"/>
      <c r="I175" s="475"/>
      <c r="J175" s="475"/>
      <c r="K175" s="475"/>
      <c r="L175" s="475"/>
      <c r="M175" s="475"/>
      <c r="N175" s="475"/>
      <c r="O175" s="475"/>
      <c r="P175" s="475"/>
      <c r="Q175" s="475"/>
      <c r="R175" s="475"/>
      <c r="S175" s="475"/>
      <c r="T175" s="475"/>
      <c r="U175" s="475"/>
    </row>
    <row r="176" spans="1:21" ht="150" customHeight="1" x14ac:dyDescent="0.2">
      <c r="B176" s="788" t="s">
        <v>138</v>
      </c>
      <c r="C176" s="788"/>
      <c r="D176" s="789" t="s">
        <v>139</v>
      </c>
      <c r="E176" s="789"/>
      <c r="F176" s="789" t="s">
        <v>140</v>
      </c>
      <c r="G176" s="790" t="s">
        <v>141</v>
      </c>
      <c r="H176" s="790"/>
      <c r="I176" s="790"/>
      <c r="J176" s="790"/>
      <c r="K176" s="790"/>
      <c r="L176" s="790"/>
      <c r="M176" s="790"/>
      <c r="N176" s="790" t="s">
        <v>142</v>
      </c>
      <c r="O176" s="790"/>
      <c r="P176" s="790"/>
      <c r="Q176" s="790"/>
      <c r="R176" s="790"/>
      <c r="S176" s="790" t="s">
        <v>99</v>
      </c>
      <c r="T176" s="790"/>
      <c r="U176" s="790"/>
    </row>
    <row r="177" spans="2:21" ht="147.75" customHeight="1" x14ac:dyDescent="0.2">
      <c r="B177" s="788"/>
      <c r="C177" s="788"/>
      <c r="D177" s="789"/>
      <c r="E177" s="789"/>
      <c r="F177" s="789"/>
      <c r="G177" s="791" t="s">
        <v>143</v>
      </c>
      <c r="H177" s="789"/>
      <c r="I177" s="789"/>
      <c r="J177" s="791" t="s">
        <v>144</v>
      </c>
      <c r="K177" s="791"/>
      <c r="L177" s="791" t="s">
        <v>145</v>
      </c>
      <c r="M177" s="791"/>
      <c r="N177" s="226" t="s">
        <v>146</v>
      </c>
      <c r="O177" s="226" t="s">
        <v>147</v>
      </c>
      <c r="P177" s="226" t="s">
        <v>148</v>
      </c>
      <c r="Q177" s="791" t="s">
        <v>149</v>
      </c>
      <c r="R177" s="791"/>
      <c r="S177" s="790"/>
      <c r="T177" s="790"/>
      <c r="U177" s="790"/>
    </row>
    <row r="178" spans="2:21" ht="39" customHeight="1" x14ac:dyDescent="0.25">
      <c r="B178" s="278" t="s">
        <v>150</v>
      </c>
      <c r="C178" s="278"/>
      <c r="D178" s="797" t="s">
        <v>521</v>
      </c>
      <c r="E178" s="798"/>
      <c r="F178" s="99" t="s">
        <v>152</v>
      </c>
      <c r="G178" s="800">
        <v>310301163.36000001</v>
      </c>
      <c r="H178" s="800"/>
      <c r="I178" s="800"/>
      <c r="J178" s="801" t="s">
        <v>304</v>
      </c>
      <c r="K178" s="801"/>
      <c r="L178" s="895" t="s">
        <v>168</v>
      </c>
      <c r="M178" s="803"/>
      <c r="N178" s="233">
        <v>252000000</v>
      </c>
      <c r="O178" s="78">
        <f>123.78/111.82</f>
        <v>1.1069576104453587</v>
      </c>
      <c r="P178" s="138" t="s">
        <v>169</v>
      </c>
      <c r="Q178" s="812">
        <f>+G178/O178</f>
        <v>280318921.367872</v>
      </c>
      <c r="R178" s="812"/>
      <c r="S178" s="278" t="s">
        <v>244</v>
      </c>
      <c r="T178" s="278"/>
      <c r="U178" s="278"/>
    </row>
    <row r="179" spans="2:21" ht="36" customHeight="1" x14ac:dyDescent="0.25">
      <c r="B179" s="278" t="s">
        <v>154</v>
      </c>
      <c r="C179" s="278"/>
      <c r="D179" s="797" t="s">
        <v>521</v>
      </c>
      <c r="E179" s="798"/>
      <c r="F179" s="99" t="s">
        <v>152</v>
      </c>
      <c r="G179" s="800">
        <v>67589211</v>
      </c>
      <c r="H179" s="800">
        <v>69485724</v>
      </c>
      <c r="I179" s="800">
        <v>69485724</v>
      </c>
      <c r="J179" s="801" t="s">
        <v>305</v>
      </c>
      <c r="K179" s="801"/>
      <c r="L179" s="895" t="s">
        <v>306</v>
      </c>
      <c r="M179" s="803"/>
      <c r="N179" s="233">
        <v>60000000</v>
      </c>
      <c r="O179" s="134">
        <f>126.15/111.82</f>
        <v>1.1281523877660526</v>
      </c>
      <c r="P179" s="139" t="s">
        <v>181</v>
      </c>
      <c r="Q179" s="812">
        <f t="shared" ref="Q179:Q186" si="12">+G179/O179</f>
        <v>59911419.532461353</v>
      </c>
      <c r="R179" s="812"/>
      <c r="S179" s="278" t="s">
        <v>244</v>
      </c>
      <c r="T179" s="278"/>
      <c r="U179" s="278"/>
    </row>
    <row r="180" spans="2:21" ht="52.5" customHeight="1" x14ac:dyDescent="0.25">
      <c r="B180" s="278" t="s">
        <v>156</v>
      </c>
      <c r="C180" s="278"/>
      <c r="D180" s="797" t="s">
        <v>521</v>
      </c>
      <c r="E180" s="798"/>
      <c r="F180" s="99" t="s">
        <v>152</v>
      </c>
      <c r="G180" s="800">
        <v>1896513</v>
      </c>
      <c r="H180" s="800">
        <v>69485724</v>
      </c>
      <c r="I180" s="800">
        <v>69485724</v>
      </c>
      <c r="J180" s="801" t="s">
        <v>305</v>
      </c>
      <c r="K180" s="801"/>
      <c r="L180" s="895" t="s">
        <v>301</v>
      </c>
      <c r="M180" s="803"/>
      <c r="N180" s="233">
        <v>60000000</v>
      </c>
      <c r="O180" s="134">
        <f>126.15/111.82</f>
        <v>1.1281523877660526</v>
      </c>
      <c r="P180" s="139" t="s">
        <v>181</v>
      </c>
      <c r="Q180" s="812">
        <f t="shared" si="12"/>
        <v>1681078.7448275862</v>
      </c>
      <c r="R180" s="812"/>
      <c r="S180" s="278" t="s">
        <v>244</v>
      </c>
      <c r="T180" s="278"/>
      <c r="U180" s="278"/>
    </row>
    <row r="181" spans="2:21" ht="27.75" customHeight="1" x14ac:dyDescent="0.25">
      <c r="B181" s="278" t="s">
        <v>158</v>
      </c>
      <c r="C181" s="278"/>
      <c r="D181" s="797" t="s">
        <v>521</v>
      </c>
      <c r="E181" s="798"/>
      <c r="F181" s="99" t="s">
        <v>152</v>
      </c>
      <c r="G181" s="800">
        <v>71162374</v>
      </c>
      <c r="H181" s="800">
        <v>71162374</v>
      </c>
      <c r="I181" s="800">
        <v>71162374</v>
      </c>
      <c r="J181" s="801"/>
      <c r="K181" s="801"/>
      <c r="L181" s="895" t="s">
        <v>307</v>
      </c>
      <c r="M181" s="803"/>
      <c r="N181" s="233">
        <v>60000000</v>
      </c>
      <c r="O181" s="134">
        <f>132.58/111.82</f>
        <v>1.1856555177964587</v>
      </c>
      <c r="P181" s="139" t="s">
        <v>204</v>
      </c>
      <c r="Q181" s="812">
        <f t="shared" si="12"/>
        <v>60019434.761502482</v>
      </c>
      <c r="R181" s="812"/>
      <c r="S181" s="278" t="s">
        <v>244</v>
      </c>
      <c r="T181" s="278"/>
      <c r="U181" s="278"/>
    </row>
    <row r="182" spans="2:21" ht="22.5" customHeight="1" x14ac:dyDescent="0.25">
      <c r="B182" s="278" t="s">
        <v>160</v>
      </c>
      <c r="C182" s="278"/>
      <c r="D182" s="797" t="s">
        <v>521</v>
      </c>
      <c r="E182" s="798"/>
      <c r="F182" s="99" t="s">
        <v>152</v>
      </c>
      <c r="G182" s="800">
        <v>71579324</v>
      </c>
      <c r="H182" s="800">
        <v>71579324</v>
      </c>
      <c r="I182" s="800">
        <v>71579324</v>
      </c>
      <c r="J182" s="801" t="s">
        <v>308</v>
      </c>
      <c r="K182" s="801"/>
      <c r="L182" s="895" t="s">
        <v>309</v>
      </c>
      <c r="M182" s="803"/>
      <c r="N182" s="233">
        <v>60000000</v>
      </c>
      <c r="O182" s="134">
        <f>133.4/111.82</f>
        <v>1.1929887318905386</v>
      </c>
      <c r="P182" s="139" t="s">
        <v>217</v>
      </c>
      <c r="Q182" s="812">
        <f t="shared" si="12"/>
        <v>60000000.072563708</v>
      </c>
      <c r="R182" s="812"/>
      <c r="S182" s="278" t="s">
        <v>244</v>
      </c>
      <c r="T182" s="278"/>
      <c r="U182" s="278"/>
    </row>
    <row r="183" spans="2:21" ht="18.75" customHeight="1" x14ac:dyDescent="0.25">
      <c r="B183" s="278" t="s">
        <v>162</v>
      </c>
      <c r="C183" s="278"/>
      <c r="D183" s="797" t="s">
        <v>521</v>
      </c>
      <c r="E183" s="798"/>
      <c r="F183" s="99" t="s">
        <v>152</v>
      </c>
      <c r="G183" s="800">
        <v>300633160</v>
      </c>
      <c r="H183" s="800">
        <v>71579324</v>
      </c>
      <c r="I183" s="800">
        <v>71579324</v>
      </c>
      <c r="J183" s="801" t="s">
        <v>310</v>
      </c>
      <c r="K183" s="801"/>
      <c r="L183" s="895" t="s">
        <v>309</v>
      </c>
      <c r="M183" s="803"/>
      <c r="N183" s="233">
        <v>252000000</v>
      </c>
      <c r="O183" s="134">
        <f>133.4/111.82</f>
        <v>1.1929887318905386</v>
      </c>
      <c r="P183" s="139" t="s">
        <v>217</v>
      </c>
      <c r="Q183" s="812">
        <f t="shared" si="12"/>
        <v>251999999.63418287</v>
      </c>
      <c r="R183" s="812"/>
      <c r="S183" s="278" t="s">
        <v>244</v>
      </c>
      <c r="T183" s="278"/>
      <c r="U183" s="278"/>
    </row>
    <row r="184" spans="2:21" ht="18.75" customHeight="1" x14ac:dyDescent="0.25">
      <c r="B184" s="278" t="s">
        <v>164</v>
      </c>
      <c r="C184" s="278"/>
      <c r="D184" s="797" t="s">
        <v>521</v>
      </c>
      <c r="E184" s="798"/>
      <c r="F184" s="99" t="s">
        <v>152</v>
      </c>
      <c r="G184" s="800">
        <v>73891969</v>
      </c>
      <c r="H184" s="800">
        <v>71579324</v>
      </c>
      <c r="I184" s="800">
        <v>71579324</v>
      </c>
      <c r="J184" s="801" t="s">
        <v>311</v>
      </c>
      <c r="K184" s="801"/>
      <c r="L184" s="895" t="s">
        <v>312</v>
      </c>
      <c r="M184" s="803"/>
      <c r="N184" s="233">
        <v>60000000</v>
      </c>
      <c r="O184" s="134">
        <f>137.71/111.82</f>
        <v>1.2315328206045431</v>
      </c>
      <c r="P184" s="139" t="s">
        <v>313</v>
      </c>
      <c r="Q184" s="812">
        <f t="shared" si="12"/>
        <v>59999999.808147557</v>
      </c>
      <c r="R184" s="812"/>
      <c r="S184" s="278" t="s">
        <v>244</v>
      </c>
      <c r="T184" s="278"/>
      <c r="U184" s="278"/>
    </row>
    <row r="185" spans="2:21" ht="15.75" customHeight="1" x14ac:dyDescent="0.25">
      <c r="B185" s="278" t="s">
        <v>166</v>
      </c>
      <c r="C185" s="278"/>
      <c r="D185" s="797" t="s">
        <v>521</v>
      </c>
      <c r="E185" s="798"/>
      <c r="F185" s="99" t="s">
        <v>152</v>
      </c>
      <c r="G185" s="800">
        <v>74503666</v>
      </c>
      <c r="H185" s="800">
        <v>71579324</v>
      </c>
      <c r="I185" s="800">
        <v>71579324</v>
      </c>
      <c r="J185" s="801" t="s">
        <v>314</v>
      </c>
      <c r="K185" s="801"/>
      <c r="L185" s="895" t="s">
        <v>315</v>
      </c>
      <c r="M185" s="803"/>
      <c r="N185" s="233">
        <v>60000000</v>
      </c>
      <c r="O185" s="134">
        <f>138.85/111.82</f>
        <v>1.2417277767841173</v>
      </c>
      <c r="P185" s="139" t="s">
        <v>316</v>
      </c>
      <c r="Q185" s="812">
        <f t="shared" si="12"/>
        <v>59999999.511127122</v>
      </c>
      <c r="R185" s="812"/>
      <c r="S185" s="278" t="s">
        <v>317</v>
      </c>
      <c r="T185" s="278"/>
      <c r="U185" s="278"/>
    </row>
    <row r="186" spans="2:21" ht="15.75" customHeight="1" x14ac:dyDescent="0.25">
      <c r="B186" s="278" t="s">
        <v>248</v>
      </c>
      <c r="C186" s="278"/>
      <c r="D186" s="797" t="s">
        <v>521</v>
      </c>
      <c r="E186" s="798"/>
      <c r="F186" s="99" t="s">
        <v>152</v>
      </c>
      <c r="G186" s="800">
        <f>387419066-74503667</f>
        <v>312915399</v>
      </c>
      <c r="H186" s="800">
        <v>71579324</v>
      </c>
      <c r="I186" s="800">
        <v>71579324</v>
      </c>
      <c r="J186" s="801" t="s">
        <v>318</v>
      </c>
      <c r="K186" s="801"/>
      <c r="L186" s="895" t="s">
        <v>315</v>
      </c>
      <c r="M186" s="803"/>
      <c r="N186" s="233">
        <v>252000000</v>
      </c>
      <c r="O186" s="134">
        <f>138.85/111.82</f>
        <v>1.2417277767841173</v>
      </c>
      <c r="P186" s="139" t="s">
        <v>316</v>
      </c>
      <c r="Q186" s="812">
        <f t="shared" si="12"/>
        <v>251999999.39632699</v>
      </c>
      <c r="R186" s="812"/>
      <c r="S186" s="278" t="s">
        <v>319</v>
      </c>
      <c r="T186" s="278"/>
      <c r="U186" s="278"/>
    </row>
    <row r="187" spans="2:21" ht="15.75" customHeight="1" x14ac:dyDescent="0.25">
      <c r="B187" s="278" t="s">
        <v>250</v>
      </c>
      <c r="C187" s="278"/>
      <c r="D187" s="797" t="s">
        <v>521</v>
      </c>
      <c r="E187" s="798"/>
      <c r="F187" s="99" t="s">
        <v>152</v>
      </c>
      <c r="G187" s="813">
        <v>76344124.489999995</v>
      </c>
      <c r="H187" s="800">
        <v>71579324</v>
      </c>
      <c r="I187" s="800">
        <v>71579324</v>
      </c>
      <c r="J187" s="801" t="s">
        <v>468</v>
      </c>
      <c r="K187" s="801"/>
      <c r="L187" s="814">
        <v>43305</v>
      </c>
      <c r="M187" s="803"/>
      <c r="N187" s="233">
        <v>60000000</v>
      </c>
      <c r="O187" s="134">
        <f>142.28/111.82</f>
        <v>1.272402074763012</v>
      </c>
      <c r="P187" s="139" t="s">
        <v>469</v>
      </c>
      <c r="Q187" s="812">
        <f>+G187/O187</f>
        <v>60000000.003315993</v>
      </c>
      <c r="R187" s="812"/>
      <c r="S187" s="278" t="s">
        <v>317</v>
      </c>
      <c r="T187" s="278"/>
      <c r="U187" s="278"/>
    </row>
    <row r="188" spans="2:21" ht="15.75" customHeight="1" x14ac:dyDescent="0.25">
      <c r="B188" s="278" t="s">
        <v>252</v>
      </c>
      <c r="C188" s="278"/>
      <c r="D188" s="797" t="s">
        <v>521</v>
      </c>
      <c r="E188" s="798"/>
      <c r="F188" s="99" t="s">
        <v>152</v>
      </c>
      <c r="G188" s="813">
        <v>398551959</v>
      </c>
      <c r="H188" s="800">
        <v>71579324</v>
      </c>
      <c r="I188" s="800">
        <v>71579324</v>
      </c>
      <c r="J188" s="801" t="s">
        <v>530</v>
      </c>
      <c r="K188" s="801"/>
      <c r="L188" s="814">
        <v>43445</v>
      </c>
      <c r="M188" s="803"/>
      <c r="N188" s="233">
        <f>60000000+252000000</f>
        <v>312000000</v>
      </c>
      <c r="O188" s="134">
        <f>142.84/111.82</f>
        <v>1.2774101234126276</v>
      </c>
      <c r="P188" s="139" t="s">
        <v>522</v>
      </c>
      <c r="Q188" s="812">
        <f>+G188/O188</f>
        <v>312000000.38770646</v>
      </c>
      <c r="R188" s="812"/>
      <c r="S188" s="278" t="s">
        <v>244</v>
      </c>
      <c r="T188" s="278"/>
      <c r="U188" s="278"/>
    </row>
    <row r="189" spans="2:21" ht="15.75" customHeight="1" x14ac:dyDescent="0.25">
      <c r="B189" s="278" t="s">
        <v>254</v>
      </c>
      <c r="C189" s="278"/>
      <c r="D189" s="797" t="s">
        <v>521</v>
      </c>
      <c r="E189" s="798"/>
      <c r="F189" s="99" t="s">
        <v>152</v>
      </c>
      <c r="G189" s="813">
        <v>79133889</v>
      </c>
      <c r="H189" s="800">
        <v>71579324</v>
      </c>
      <c r="I189" s="800">
        <v>71579324</v>
      </c>
      <c r="J189" s="801" t="s">
        <v>639</v>
      </c>
      <c r="K189" s="801"/>
      <c r="L189" s="814">
        <v>43686</v>
      </c>
      <c r="M189" s="803"/>
      <c r="N189" s="233">
        <v>60000000</v>
      </c>
      <c r="O189" s="134">
        <f>102.71/78.05</f>
        <v>1.3159513132607303</v>
      </c>
      <c r="P189" s="139" t="s">
        <v>640</v>
      </c>
      <c r="Q189" s="812">
        <f>+G189/O189</f>
        <v>60134359.2293837</v>
      </c>
      <c r="R189" s="812"/>
      <c r="S189" s="278" t="s">
        <v>317</v>
      </c>
      <c r="T189" s="278"/>
      <c r="U189" s="278"/>
    </row>
    <row r="190" spans="2:21" ht="15.75" x14ac:dyDescent="0.25">
      <c r="B190" s="278" t="s">
        <v>256</v>
      </c>
      <c r="C190" s="278"/>
      <c r="D190" s="797" t="s">
        <v>521</v>
      </c>
      <c r="E190" s="798"/>
      <c r="F190" s="99" t="s">
        <v>152</v>
      </c>
      <c r="G190" s="813">
        <v>333395516</v>
      </c>
      <c r="H190" s="800">
        <v>71579324</v>
      </c>
      <c r="I190" s="800">
        <v>71579324</v>
      </c>
      <c r="J190" s="801" t="s">
        <v>730</v>
      </c>
      <c r="K190" s="801"/>
      <c r="L190" s="814">
        <v>43748</v>
      </c>
      <c r="M190" s="803"/>
      <c r="N190" s="233">
        <v>252000000</v>
      </c>
      <c r="O190" s="134">
        <f>103.26/78.05</f>
        <v>1.322998078155029</v>
      </c>
      <c r="P190" s="139" t="s">
        <v>718</v>
      </c>
      <c r="Q190" s="812">
        <f>+G190/O190</f>
        <v>252000000.23048612</v>
      </c>
      <c r="R190" s="812"/>
      <c r="S190" s="278" t="s">
        <v>731</v>
      </c>
      <c r="T190" s="278"/>
      <c r="U190" s="278"/>
    </row>
    <row r="191" spans="2:21" ht="15.75" x14ac:dyDescent="0.25">
      <c r="B191" s="278" t="s">
        <v>258</v>
      </c>
      <c r="C191" s="278"/>
      <c r="D191" s="797" t="s">
        <v>521</v>
      </c>
      <c r="E191" s="798"/>
      <c r="F191" s="99" t="s">
        <v>152</v>
      </c>
      <c r="G191" s="813">
        <v>79795004</v>
      </c>
      <c r="H191" s="800"/>
      <c r="I191" s="172"/>
      <c r="J191" s="801" t="s">
        <v>766</v>
      </c>
      <c r="K191" s="801"/>
      <c r="L191" s="814">
        <v>43844</v>
      </c>
      <c r="M191" s="803"/>
      <c r="N191" s="233">
        <v>60000000</v>
      </c>
      <c r="O191" s="134">
        <f>103.8/78.05</f>
        <v>1.3299167200512492</v>
      </c>
      <c r="P191" s="139" t="s">
        <v>767</v>
      </c>
      <c r="Q191" s="812">
        <f>+G191/O191</f>
        <v>60000000.599229291</v>
      </c>
      <c r="R191" s="812"/>
      <c r="S191" s="278" t="s">
        <v>317</v>
      </c>
      <c r="T191" s="278"/>
      <c r="U191" s="278"/>
    </row>
    <row r="192" spans="2:21" ht="15" customHeight="1" x14ac:dyDescent="0.2">
      <c r="B192" s="236"/>
      <c r="C192" s="236"/>
      <c r="D192" s="173"/>
      <c r="E192" s="173"/>
      <c r="F192" s="103"/>
      <c r="G192" s="108"/>
      <c r="H192" s="108"/>
      <c r="I192" s="108"/>
      <c r="J192" s="105"/>
      <c r="K192" s="105"/>
      <c r="L192" s="109"/>
      <c r="M192" s="173"/>
      <c r="N192" s="104"/>
      <c r="O192" s="106"/>
      <c r="P192" s="107"/>
      <c r="Q192" s="235"/>
      <c r="R192" s="235"/>
      <c r="S192" s="236"/>
      <c r="T192" s="236"/>
      <c r="U192" s="236"/>
    </row>
    <row r="193" spans="1:26" ht="15" customHeight="1" x14ac:dyDescent="0.2"/>
    <row r="194" spans="1:26" ht="15" customHeight="1" x14ac:dyDescent="0.2"/>
    <row r="195" spans="1:26" ht="15.75" customHeight="1" x14ac:dyDescent="0.2">
      <c r="A195" s="1" t="s">
        <v>778</v>
      </c>
      <c r="B195" s="807" t="s">
        <v>320</v>
      </c>
      <c r="C195" s="808"/>
      <c r="D195" s="808"/>
      <c r="E195" s="808"/>
      <c r="F195" s="808"/>
      <c r="G195" s="808"/>
      <c r="H195" s="808"/>
      <c r="I195" s="808"/>
      <c r="J195" s="808"/>
      <c r="K195" s="808"/>
      <c r="L195" s="808"/>
      <c r="M195" s="808"/>
      <c r="N195" s="808"/>
      <c r="O195" s="808"/>
      <c r="P195" s="808"/>
      <c r="Q195" s="808"/>
      <c r="R195" s="808"/>
      <c r="S195" s="808"/>
      <c r="T195" s="808"/>
      <c r="U195" s="809"/>
    </row>
    <row r="196" spans="1:26" ht="15.75" customHeight="1" x14ac:dyDescent="0.2">
      <c r="B196" s="788" t="s">
        <v>138</v>
      </c>
      <c r="C196" s="788"/>
      <c r="D196" s="789" t="s">
        <v>139</v>
      </c>
      <c r="E196" s="789"/>
      <c r="F196" s="789" t="s">
        <v>140</v>
      </c>
      <c r="G196" s="790" t="s">
        <v>141</v>
      </c>
      <c r="H196" s="790"/>
      <c r="I196" s="790"/>
      <c r="J196" s="790"/>
      <c r="K196" s="790"/>
      <c r="L196" s="790"/>
      <c r="M196" s="790"/>
      <c r="N196" s="790" t="s">
        <v>142</v>
      </c>
      <c r="O196" s="790"/>
      <c r="P196" s="790"/>
      <c r="Q196" s="790"/>
      <c r="R196" s="790"/>
      <c r="S196" s="790" t="s">
        <v>99</v>
      </c>
      <c r="T196" s="790"/>
      <c r="U196" s="790"/>
    </row>
    <row r="197" spans="1:26" ht="15" customHeight="1" x14ac:dyDescent="0.2">
      <c r="B197" s="788"/>
      <c r="C197" s="788"/>
      <c r="D197" s="789"/>
      <c r="E197" s="789"/>
      <c r="F197" s="789"/>
      <c r="G197" s="791" t="s">
        <v>143</v>
      </c>
      <c r="H197" s="789"/>
      <c r="I197" s="789"/>
      <c r="J197" s="791" t="s">
        <v>144</v>
      </c>
      <c r="K197" s="791"/>
      <c r="L197" s="791" t="s">
        <v>145</v>
      </c>
      <c r="M197" s="791"/>
      <c r="N197" s="226" t="s">
        <v>146</v>
      </c>
      <c r="O197" s="226" t="s">
        <v>147</v>
      </c>
      <c r="P197" s="226" t="s">
        <v>148</v>
      </c>
      <c r="Q197" s="791" t="s">
        <v>149</v>
      </c>
      <c r="R197" s="791"/>
      <c r="S197" s="790"/>
      <c r="T197" s="790"/>
      <c r="U197" s="790"/>
    </row>
    <row r="198" spans="1:26" ht="15" customHeight="1" x14ac:dyDescent="0.25">
      <c r="B198" s="266" t="s">
        <v>150</v>
      </c>
      <c r="C198" s="267"/>
      <c r="D198" s="797" t="s">
        <v>52</v>
      </c>
      <c r="E198" s="798"/>
      <c r="F198" s="99" t="s">
        <v>152</v>
      </c>
      <c r="G198" s="800">
        <v>1137653386</v>
      </c>
      <c r="H198" s="800"/>
      <c r="I198" s="800"/>
      <c r="J198" s="801" t="s">
        <v>321</v>
      </c>
      <c r="K198" s="801"/>
      <c r="L198" s="895" t="s">
        <v>322</v>
      </c>
      <c r="M198" s="803"/>
      <c r="N198" s="137">
        <v>923770253.59000003</v>
      </c>
      <c r="O198" s="78">
        <f>137.71/111.82</f>
        <v>1.2315328206045431</v>
      </c>
      <c r="P198" s="135" t="s">
        <v>260</v>
      </c>
      <c r="Q198" s="804">
        <f t="shared" ref="Q198:Q220" si="13">+G198/O198</f>
        <v>923770253.59465539</v>
      </c>
      <c r="R198" s="805"/>
      <c r="S198" s="278" t="s">
        <v>244</v>
      </c>
      <c r="T198" s="278"/>
      <c r="U198" s="278"/>
    </row>
    <row r="199" spans="1:26" ht="15" customHeight="1" x14ac:dyDescent="0.25">
      <c r="B199" s="266" t="s">
        <v>154</v>
      </c>
      <c r="C199" s="267"/>
      <c r="D199" s="798" t="s">
        <v>52</v>
      </c>
      <c r="E199" s="798"/>
      <c r="F199" s="99" t="s">
        <v>152</v>
      </c>
      <c r="G199" s="800">
        <v>1138975183</v>
      </c>
      <c r="H199" s="800"/>
      <c r="I199" s="800"/>
      <c r="J199" s="801" t="s">
        <v>323</v>
      </c>
      <c r="K199" s="801"/>
      <c r="L199" s="895" t="s">
        <v>324</v>
      </c>
      <c r="M199" s="803"/>
      <c r="N199" s="137">
        <v>923770253.59000003</v>
      </c>
      <c r="O199" s="78">
        <f>137.87/111.82</f>
        <v>1.2329636916472904</v>
      </c>
      <c r="P199" s="135" t="s">
        <v>263</v>
      </c>
      <c r="Q199" s="804">
        <f t="shared" si="13"/>
        <v>923770254.31972146</v>
      </c>
      <c r="R199" s="805"/>
      <c r="S199" s="278" t="s">
        <v>244</v>
      </c>
      <c r="T199" s="278"/>
      <c r="U199" s="278"/>
      <c r="V199" s="907"/>
      <c r="W199" s="907"/>
      <c r="X199" s="908"/>
      <c r="Y199" s="908"/>
      <c r="Z199" s="908"/>
    </row>
    <row r="200" spans="1:26" ht="15" customHeight="1" x14ac:dyDescent="0.25">
      <c r="B200" s="266" t="s">
        <v>156</v>
      </c>
      <c r="C200" s="267"/>
      <c r="D200" s="798" t="s">
        <v>52</v>
      </c>
      <c r="E200" s="798"/>
      <c r="F200" s="99" t="s">
        <v>152</v>
      </c>
      <c r="G200" s="800">
        <v>1139966530</v>
      </c>
      <c r="H200" s="800"/>
      <c r="I200" s="800"/>
      <c r="J200" s="801" t="s">
        <v>325</v>
      </c>
      <c r="K200" s="801"/>
      <c r="L200" s="895" t="s">
        <v>326</v>
      </c>
      <c r="M200" s="803"/>
      <c r="N200" s="137">
        <v>923770253.59000003</v>
      </c>
      <c r="O200" s="78">
        <f>137.99/111.82</f>
        <v>1.2340368449293508</v>
      </c>
      <c r="P200" s="135" t="s">
        <v>327</v>
      </c>
      <c r="Q200" s="804">
        <f t="shared" si="13"/>
        <v>923770254.25465608</v>
      </c>
      <c r="R200" s="805"/>
      <c r="S200" s="278" t="s">
        <v>244</v>
      </c>
      <c r="T200" s="278"/>
      <c r="U200" s="278"/>
    </row>
    <row r="201" spans="1:26" ht="15" customHeight="1" x14ac:dyDescent="0.25">
      <c r="B201" s="266" t="s">
        <v>158</v>
      </c>
      <c r="C201" s="267"/>
      <c r="D201" s="798" t="s">
        <v>52</v>
      </c>
      <c r="E201" s="798"/>
      <c r="F201" s="99" t="s">
        <v>152</v>
      </c>
      <c r="G201" s="800">
        <v>1140462203</v>
      </c>
      <c r="H201" s="800"/>
      <c r="I201" s="800"/>
      <c r="J201" s="801" t="s">
        <v>328</v>
      </c>
      <c r="K201" s="801"/>
      <c r="L201" s="895" t="s">
        <v>288</v>
      </c>
      <c r="M201" s="803"/>
      <c r="N201" s="137">
        <v>923770253.59000003</v>
      </c>
      <c r="O201" s="78">
        <f>138.05/111.82</f>
        <v>1.2345734215703812</v>
      </c>
      <c r="P201" s="135" t="s">
        <v>329</v>
      </c>
      <c r="Q201" s="804">
        <f t="shared" si="13"/>
        <v>923770253.81716752</v>
      </c>
      <c r="R201" s="805"/>
      <c r="S201" s="278" t="s">
        <v>244</v>
      </c>
      <c r="T201" s="278"/>
      <c r="U201" s="278"/>
    </row>
    <row r="202" spans="1:26" ht="15" customHeight="1" x14ac:dyDescent="0.25">
      <c r="B202" s="266" t="s">
        <v>160</v>
      </c>
      <c r="C202" s="267"/>
      <c r="D202" s="798" t="s">
        <v>52</v>
      </c>
      <c r="E202" s="798"/>
      <c r="F202" s="99" t="s">
        <v>152</v>
      </c>
      <c r="G202" s="800">
        <v>1140627428</v>
      </c>
      <c r="H202" s="800"/>
      <c r="I202" s="800"/>
      <c r="J202" s="801" t="s">
        <v>330</v>
      </c>
      <c r="K202" s="801"/>
      <c r="L202" s="895" t="s">
        <v>331</v>
      </c>
      <c r="M202" s="803"/>
      <c r="N202" s="137">
        <v>923770253.59000003</v>
      </c>
      <c r="O202" s="78">
        <f>138.07/111.82</f>
        <v>1.2347522804507245</v>
      </c>
      <c r="P202" s="135" t="s">
        <v>332</v>
      </c>
      <c r="Q202" s="804">
        <f t="shared" si="13"/>
        <v>923770254.21134198</v>
      </c>
      <c r="R202" s="805"/>
      <c r="S202" s="278" t="s">
        <v>244</v>
      </c>
      <c r="T202" s="278"/>
      <c r="U202" s="278"/>
    </row>
    <row r="203" spans="1:26" ht="15" customHeight="1" x14ac:dyDescent="0.25">
      <c r="B203" s="266" t="s">
        <v>162</v>
      </c>
      <c r="C203" s="267"/>
      <c r="D203" s="798" t="s">
        <v>52</v>
      </c>
      <c r="E203" s="798"/>
      <c r="F203" s="99" t="s">
        <v>152</v>
      </c>
      <c r="G203" s="800">
        <v>1142692734</v>
      </c>
      <c r="H203" s="800"/>
      <c r="I203" s="800"/>
      <c r="J203" s="801" t="s">
        <v>333</v>
      </c>
      <c r="K203" s="801"/>
      <c r="L203" s="895" t="s">
        <v>334</v>
      </c>
      <c r="M203" s="803"/>
      <c r="N203" s="137">
        <v>923770253.59000003</v>
      </c>
      <c r="O203" s="78">
        <f>138.32/111.82</f>
        <v>1.2369880164550171</v>
      </c>
      <c r="P203" s="135" t="s">
        <v>335</v>
      </c>
      <c r="Q203" s="804">
        <f t="shared" si="13"/>
        <v>923770253.87420464</v>
      </c>
      <c r="R203" s="805"/>
      <c r="S203" s="278" t="s">
        <v>244</v>
      </c>
      <c r="T203" s="278"/>
      <c r="U203" s="278"/>
    </row>
    <row r="204" spans="1:26" ht="15" customHeight="1" x14ac:dyDescent="0.25">
      <c r="B204" s="266" t="s">
        <v>164</v>
      </c>
      <c r="C204" s="267"/>
      <c r="D204" s="798" t="s">
        <v>52</v>
      </c>
      <c r="E204" s="798"/>
      <c r="F204" s="99" t="s">
        <v>152</v>
      </c>
      <c r="G204" s="800">
        <v>1147071184</v>
      </c>
      <c r="H204" s="800"/>
      <c r="I204" s="800"/>
      <c r="J204" s="801" t="s">
        <v>336</v>
      </c>
      <c r="K204" s="801"/>
      <c r="L204" s="895" t="s">
        <v>315</v>
      </c>
      <c r="M204" s="803"/>
      <c r="N204" s="137">
        <v>923770253.59000003</v>
      </c>
      <c r="O204" s="78">
        <f>138.85/111.82</f>
        <v>1.2417277767841173</v>
      </c>
      <c r="P204" s="135" t="s">
        <v>337</v>
      </c>
      <c r="Q204" s="804">
        <f t="shared" si="13"/>
        <v>923770254.19431043</v>
      </c>
      <c r="R204" s="805"/>
      <c r="S204" s="278" t="s">
        <v>244</v>
      </c>
      <c r="T204" s="278"/>
      <c r="U204" s="278"/>
    </row>
    <row r="205" spans="1:26" ht="15" customHeight="1" x14ac:dyDescent="0.25">
      <c r="B205" s="266" t="s">
        <v>166</v>
      </c>
      <c r="C205" s="267"/>
      <c r="D205" s="798" t="s">
        <v>52</v>
      </c>
      <c r="E205" s="798"/>
      <c r="F205" s="99" t="s">
        <v>152</v>
      </c>
      <c r="G205" s="800">
        <v>1154258450</v>
      </c>
      <c r="H205" s="800"/>
      <c r="I205" s="800"/>
      <c r="J205" s="801" t="s">
        <v>338</v>
      </c>
      <c r="K205" s="801"/>
      <c r="L205" s="895" t="s">
        <v>339</v>
      </c>
      <c r="M205" s="803"/>
      <c r="N205" s="137">
        <v>923770253.59000003</v>
      </c>
      <c r="O205" s="78">
        <f>139.72/111.82</f>
        <v>1.2495081380790556</v>
      </c>
      <c r="P205" s="135" t="s">
        <v>340</v>
      </c>
      <c r="Q205" s="804">
        <f t="shared" si="13"/>
        <v>923770253.9292872</v>
      </c>
      <c r="R205" s="805"/>
      <c r="S205" s="278" t="s">
        <v>244</v>
      </c>
      <c r="T205" s="278"/>
      <c r="U205" s="278"/>
    </row>
    <row r="206" spans="1:26" ht="15" customHeight="1" x14ac:dyDescent="0.25">
      <c r="B206" s="266" t="s">
        <v>248</v>
      </c>
      <c r="C206" s="267"/>
      <c r="D206" s="777" t="s">
        <v>52</v>
      </c>
      <c r="E206" s="778"/>
      <c r="F206" s="99" t="s">
        <v>152</v>
      </c>
      <c r="G206" s="800">
        <v>1162437063</v>
      </c>
      <c r="H206" s="800"/>
      <c r="I206" s="800"/>
      <c r="J206" s="801" t="s">
        <v>341</v>
      </c>
      <c r="K206" s="801"/>
      <c r="L206" s="895" t="s">
        <v>342</v>
      </c>
      <c r="M206" s="803"/>
      <c r="N206" s="137">
        <v>923770253.59000003</v>
      </c>
      <c r="O206" s="78">
        <f>140.71/111.82</f>
        <v>1.2583616526560546</v>
      </c>
      <c r="P206" s="135" t="s">
        <v>343</v>
      </c>
      <c r="Q206" s="804">
        <f t="shared" si="13"/>
        <v>923770253.60429239</v>
      </c>
      <c r="R206" s="805"/>
      <c r="S206" s="278" t="s">
        <v>244</v>
      </c>
      <c r="T206" s="278"/>
      <c r="U206" s="278"/>
    </row>
    <row r="207" spans="1:26" ht="15" customHeight="1" x14ac:dyDescent="0.25">
      <c r="B207" s="266" t="s">
        <v>250</v>
      </c>
      <c r="C207" s="267"/>
      <c r="D207" s="798" t="s">
        <v>52</v>
      </c>
      <c r="E207" s="798"/>
      <c r="F207" s="99" t="s">
        <v>152</v>
      </c>
      <c r="G207" s="800">
        <v>1165245880</v>
      </c>
      <c r="H207" s="800"/>
      <c r="I207" s="800"/>
      <c r="J207" s="801" t="s">
        <v>344</v>
      </c>
      <c r="K207" s="801"/>
      <c r="L207" s="895" t="s">
        <v>345</v>
      </c>
      <c r="M207" s="803"/>
      <c r="N207" s="137">
        <v>923770253.59000003</v>
      </c>
      <c r="O207" s="140">
        <f>141.05/111.82</f>
        <v>1.2614022536218925</v>
      </c>
      <c r="P207" s="135" t="s">
        <v>346</v>
      </c>
      <c r="Q207" s="804">
        <f t="shared" si="13"/>
        <v>923770253.82204878</v>
      </c>
      <c r="R207" s="805"/>
      <c r="S207" s="278" t="s">
        <v>244</v>
      </c>
      <c r="T207" s="278"/>
      <c r="U207" s="278"/>
    </row>
    <row r="208" spans="1:26" ht="15" customHeight="1" x14ac:dyDescent="0.25">
      <c r="B208" s="266" t="s">
        <v>252</v>
      </c>
      <c r="C208" s="267"/>
      <c r="D208" s="798" t="s">
        <v>52</v>
      </c>
      <c r="E208" s="798"/>
      <c r="F208" s="99" t="s">
        <v>152</v>
      </c>
      <c r="G208" s="800">
        <v>1170615677</v>
      </c>
      <c r="H208" s="800"/>
      <c r="I208" s="800"/>
      <c r="J208" s="801" t="s">
        <v>461</v>
      </c>
      <c r="K208" s="801"/>
      <c r="L208" s="895" t="s">
        <v>450</v>
      </c>
      <c r="M208" s="803"/>
      <c r="N208" s="137">
        <v>923770253.59000003</v>
      </c>
      <c r="O208" s="140">
        <f>141.7/111.82</f>
        <v>1.2672151672330532</v>
      </c>
      <c r="P208" s="135" t="s">
        <v>291</v>
      </c>
      <c r="Q208" s="804">
        <f t="shared" si="13"/>
        <v>923770254.07297099</v>
      </c>
      <c r="R208" s="805"/>
      <c r="S208" s="278" t="s">
        <v>244</v>
      </c>
      <c r="T208" s="278"/>
      <c r="U208" s="278"/>
    </row>
    <row r="209" spans="2:21" ht="15" customHeight="1" x14ac:dyDescent="0.25">
      <c r="B209" s="266" t="s">
        <v>254</v>
      </c>
      <c r="C209" s="267"/>
      <c r="D209" s="777" t="s">
        <v>52</v>
      </c>
      <c r="E209" s="778"/>
      <c r="F209" s="99" t="s">
        <v>152</v>
      </c>
      <c r="G209" s="800">
        <v>1173589718</v>
      </c>
      <c r="H209" s="800"/>
      <c r="I209" s="800"/>
      <c r="J209" s="801" t="s">
        <v>462</v>
      </c>
      <c r="K209" s="801"/>
      <c r="L209" s="895" t="s">
        <v>463</v>
      </c>
      <c r="M209" s="803"/>
      <c r="N209" s="137">
        <v>923770253.59000003</v>
      </c>
      <c r="O209" s="140">
        <f>142.06/111.82</f>
        <v>1.2704346270792346</v>
      </c>
      <c r="P209" s="135" t="s">
        <v>464</v>
      </c>
      <c r="Q209" s="804">
        <f t="shared" si="13"/>
        <v>923770253.88399255</v>
      </c>
      <c r="R209" s="805"/>
      <c r="S209" s="278" t="s">
        <v>244</v>
      </c>
      <c r="T209" s="278"/>
      <c r="U209" s="278"/>
    </row>
    <row r="210" spans="2:21" ht="15" customHeight="1" x14ac:dyDescent="0.25">
      <c r="B210" s="266" t="s">
        <v>256</v>
      </c>
      <c r="C210" s="267"/>
      <c r="D210" s="798" t="s">
        <v>52</v>
      </c>
      <c r="E210" s="798"/>
      <c r="F210" s="99" t="s">
        <v>152</v>
      </c>
      <c r="G210" s="800">
        <v>1175407188</v>
      </c>
      <c r="H210" s="800"/>
      <c r="I210" s="800"/>
      <c r="J210" s="801" t="s">
        <v>470</v>
      </c>
      <c r="K210" s="801"/>
      <c r="L210" s="895" t="s">
        <v>471</v>
      </c>
      <c r="M210" s="803"/>
      <c r="N210" s="137">
        <v>923770253.59000003</v>
      </c>
      <c r="O210" s="140">
        <f>142.28/111.82</f>
        <v>1.272402074763012</v>
      </c>
      <c r="P210" s="135" t="s">
        <v>472</v>
      </c>
      <c r="Q210" s="804">
        <f t="shared" si="13"/>
        <v>923770254.16193414</v>
      </c>
      <c r="R210" s="805"/>
      <c r="S210" s="278" t="s">
        <v>244</v>
      </c>
      <c r="T210" s="278"/>
      <c r="U210" s="278"/>
    </row>
    <row r="211" spans="2:21" ht="15" customHeight="1" x14ac:dyDescent="0.25">
      <c r="B211" s="266" t="s">
        <v>258</v>
      </c>
      <c r="C211" s="267"/>
      <c r="D211" s="798" t="s">
        <v>52</v>
      </c>
      <c r="E211" s="798"/>
      <c r="F211" s="99" t="s">
        <v>152</v>
      </c>
      <c r="G211" s="800">
        <v>1173920167</v>
      </c>
      <c r="H211" s="800"/>
      <c r="I211" s="800"/>
      <c r="J211" s="801" t="s">
        <v>475</v>
      </c>
      <c r="K211" s="801"/>
      <c r="L211" s="895" t="s">
        <v>476</v>
      </c>
      <c r="M211" s="803"/>
      <c r="N211" s="137">
        <v>923770253.59000003</v>
      </c>
      <c r="O211" s="140">
        <f>142.1/111.82</f>
        <v>1.2707923448399214</v>
      </c>
      <c r="P211" s="135" t="s">
        <v>477</v>
      </c>
      <c r="Q211" s="804">
        <f t="shared" si="13"/>
        <v>923770253.86305404</v>
      </c>
      <c r="R211" s="805"/>
      <c r="S211" s="278" t="s">
        <v>244</v>
      </c>
      <c r="T211" s="278"/>
      <c r="U211" s="278"/>
    </row>
    <row r="212" spans="2:21" ht="15" customHeight="1" x14ac:dyDescent="0.25">
      <c r="B212" s="266" t="s">
        <v>261</v>
      </c>
      <c r="C212" s="267"/>
      <c r="D212" s="798" t="s">
        <v>52</v>
      </c>
      <c r="E212" s="798"/>
      <c r="F212" s="99" t="s">
        <v>152</v>
      </c>
      <c r="G212" s="800">
        <v>1177224657</v>
      </c>
      <c r="H212" s="800"/>
      <c r="I212" s="800"/>
      <c r="J212" s="801" t="s">
        <v>497</v>
      </c>
      <c r="K212" s="801"/>
      <c r="L212" s="895" t="s">
        <v>500</v>
      </c>
      <c r="M212" s="803"/>
      <c r="N212" s="137">
        <v>923770253.59000003</v>
      </c>
      <c r="O212" s="140">
        <f>142.5/111.82</f>
        <v>1.2743695224467895</v>
      </c>
      <c r="P212" s="135" t="s">
        <v>501</v>
      </c>
      <c r="Q212" s="804">
        <f t="shared" si="13"/>
        <v>923770253.65431583</v>
      </c>
      <c r="R212" s="805"/>
      <c r="S212" s="278" t="s">
        <v>502</v>
      </c>
      <c r="T212" s="278"/>
      <c r="U212" s="278"/>
    </row>
    <row r="213" spans="2:21" ht="15" customHeight="1" x14ac:dyDescent="0.25">
      <c r="B213" s="266" t="s">
        <v>264</v>
      </c>
      <c r="C213" s="267"/>
      <c r="D213" s="798" t="s">
        <v>52</v>
      </c>
      <c r="E213" s="798"/>
      <c r="F213" s="99" t="s">
        <v>152</v>
      </c>
      <c r="G213" s="800">
        <v>1177224657</v>
      </c>
      <c r="H213" s="800"/>
      <c r="I213" s="800"/>
      <c r="J213" s="801" t="s">
        <v>503</v>
      </c>
      <c r="K213" s="801"/>
      <c r="L213" s="895" t="s">
        <v>500</v>
      </c>
      <c r="M213" s="803"/>
      <c r="N213" s="137">
        <v>923770253.59000003</v>
      </c>
      <c r="O213" s="140">
        <f>142.5/111.82</f>
        <v>1.2743695224467895</v>
      </c>
      <c r="P213" s="135" t="s">
        <v>504</v>
      </c>
      <c r="Q213" s="804">
        <f t="shared" si="13"/>
        <v>923770253.65431583</v>
      </c>
      <c r="R213" s="805"/>
      <c r="S213" s="278" t="s">
        <v>244</v>
      </c>
      <c r="T213" s="278"/>
      <c r="U213" s="278"/>
    </row>
    <row r="214" spans="2:21" ht="15" customHeight="1" x14ac:dyDescent="0.25">
      <c r="B214" s="266" t="s">
        <v>507</v>
      </c>
      <c r="C214" s="267"/>
      <c r="D214" s="798" t="s">
        <v>52</v>
      </c>
      <c r="E214" s="798"/>
      <c r="F214" s="99" t="s">
        <v>152</v>
      </c>
      <c r="G214" s="800">
        <v>496102</v>
      </c>
      <c r="H214" s="800"/>
      <c r="I214" s="800"/>
      <c r="J214" s="801" t="s">
        <v>508</v>
      </c>
      <c r="K214" s="801"/>
      <c r="L214" s="802">
        <v>43432</v>
      </c>
      <c r="M214" s="803"/>
      <c r="N214" s="137"/>
      <c r="O214" s="140">
        <f>142.67/111.82</f>
        <v>1.2758898229297084</v>
      </c>
      <c r="P214" s="135" t="s">
        <v>504</v>
      </c>
      <c r="Q214" s="804">
        <f>+G214/O214</f>
        <v>388828.24448026915</v>
      </c>
      <c r="R214" s="805"/>
      <c r="S214" s="278" t="s">
        <v>509</v>
      </c>
      <c r="T214" s="278"/>
      <c r="U214" s="278"/>
    </row>
    <row r="215" spans="2:21" ht="15.75" customHeight="1" x14ac:dyDescent="0.25">
      <c r="B215" s="266" t="s">
        <v>268</v>
      </c>
      <c r="C215" s="267"/>
      <c r="D215" s="798" t="s">
        <v>52</v>
      </c>
      <c r="E215" s="798"/>
      <c r="F215" s="99" t="s">
        <v>152</v>
      </c>
      <c r="G215" s="800">
        <v>1178629066</v>
      </c>
      <c r="H215" s="800"/>
      <c r="I215" s="800"/>
      <c r="J215" s="801" t="s">
        <v>510</v>
      </c>
      <c r="K215" s="801"/>
      <c r="L215" s="814">
        <v>43431</v>
      </c>
      <c r="M215" s="803"/>
      <c r="N215" s="137">
        <v>923770253.59000003</v>
      </c>
      <c r="O215" s="140">
        <f>142.67/111.82</f>
        <v>1.2758898229297084</v>
      </c>
      <c r="P215" s="135" t="s">
        <v>504</v>
      </c>
      <c r="Q215" s="804">
        <f t="shared" ref="Q215" si="14">+G215/O215</f>
        <v>923770254.15378153</v>
      </c>
      <c r="R215" s="805"/>
      <c r="S215" s="278" t="s">
        <v>244</v>
      </c>
      <c r="T215" s="278"/>
      <c r="U215" s="278"/>
    </row>
    <row r="216" spans="2:21" ht="15.75" customHeight="1" x14ac:dyDescent="0.25">
      <c r="B216" s="266" t="s">
        <v>272</v>
      </c>
      <c r="C216" s="267"/>
      <c r="D216" s="798" t="s">
        <v>52</v>
      </c>
      <c r="E216" s="798"/>
      <c r="F216" s="99" t="s">
        <v>152</v>
      </c>
      <c r="G216" s="800">
        <v>1180033474</v>
      </c>
      <c r="H216" s="800"/>
      <c r="I216" s="800"/>
      <c r="J216" s="801" t="s">
        <v>523</v>
      </c>
      <c r="K216" s="801"/>
      <c r="L216" s="802">
        <v>43445</v>
      </c>
      <c r="M216" s="803"/>
      <c r="N216" s="137">
        <v>923770253.59000003</v>
      </c>
      <c r="O216" s="140">
        <f>142.84/111.82</f>
        <v>1.2774101234126276</v>
      </c>
      <c r="P216" s="135" t="s">
        <v>522</v>
      </c>
      <c r="Q216" s="804">
        <f>+G216/O216</f>
        <v>923770253.86922419</v>
      </c>
      <c r="R216" s="805"/>
      <c r="S216" s="278" t="s">
        <v>244</v>
      </c>
      <c r="T216" s="278"/>
      <c r="U216" s="278"/>
    </row>
    <row r="217" spans="2:21" ht="15.75" customHeight="1" x14ac:dyDescent="0.25">
      <c r="B217" s="266" t="s">
        <v>374</v>
      </c>
      <c r="C217" s="267"/>
      <c r="D217" s="798" t="s">
        <v>52</v>
      </c>
      <c r="E217" s="798"/>
      <c r="F217" s="99" t="s">
        <v>152</v>
      </c>
      <c r="G217" s="800">
        <v>1180033474</v>
      </c>
      <c r="H217" s="800"/>
      <c r="I217" s="800"/>
      <c r="J217" s="801" t="s">
        <v>524</v>
      </c>
      <c r="K217" s="801"/>
      <c r="L217" s="802">
        <v>43445</v>
      </c>
      <c r="M217" s="803"/>
      <c r="N217" s="137">
        <v>923770253.59000003</v>
      </c>
      <c r="O217" s="140">
        <f>142.84/111.82</f>
        <v>1.2774101234126276</v>
      </c>
      <c r="P217" s="135" t="s">
        <v>522</v>
      </c>
      <c r="Q217" s="804">
        <f t="shared" ref="Q217" si="15">+G217/O217</f>
        <v>923770253.86922419</v>
      </c>
      <c r="R217" s="805"/>
      <c r="S217" s="278" t="s">
        <v>244</v>
      </c>
      <c r="T217" s="278"/>
      <c r="U217" s="278"/>
    </row>
    <row r="218" spans="2:21" ht="56.25" customHeight="1" x14ac:dyDescent="0.25">
      <c r="B218" s="266" t="s">
        <v>376</v>
      </c>
      <c r="C218" s="267"/>
      <c r="D218" s="798" t="s">
        <v>52</v>
      </c>
      <c r="E218" s="798"/>
      <c r="F218" s="99" t="s">
        <v>152</v>
      </c>
      <c r="G218" s="800">
        <v>1190690455</v>
      </c>
      <c r="H218" s="800"/>
      <c r="I218" s="800"/>
      <c r="J218" s="801" t="s">
        <v>537</v>
      </c>
      <c r="K218" s="801"/>
      <c r="L218" s="802">
        <v>43515</v>
      </c>
      <c r="M218" s="803"/>
      <c r="N218" s="137">
        <v>923770253.59000003</v>
      </c>
      <c r="O218" s="140">
        <f>100.6/78.05</f>
        <v>1.2889173606662396</v>
      </c>
      <c r="P218" s="135" t="s">
        <v>538</v>
      </c>
      <c r="Q218" s="804">
        <f t="shared" si="13"/>
        <v>923791153.20825052</v>
      </c>
      <c r="R218" s="805"/>
      <c r="S218" s="278" t="s">
        <v>244</v>
      </c>
      <c r="T218" s="278"/>
      <c r="U218" s="278"/>
    </row>
    <row r="219" spans="2:21" ht="20.25" customHeight="1" x14ac:dyDescent="0.25">
      <c r="B219" s="266" t="s">
        <v>378</v>
      </c>
      <c r="C219" s="267"/>
      <c r="D219" s="798" t="s">
        <v>52</v>
      </c>
      <c r="E219" s="798"/>
      <c r="F219" s="99" t="s">
        <v>152</v>
      </c>
      <c r="G219" s="800">
        <v>1197547273</v>
      </c>
      <c r="H219" s="800"/>
      <c r="I219" s="800"/>
      <c r="J219" s="801" t="s">
        <v>546</v>
      </c>
      <c r="K219" s="801"/>
      <c r="L219" s="802">
        <v>43544</v>
      </c>
      <c r="M219" s="803"/>
      <c r="N219" s="137">
        <v>923770253.59000003</v>
      </c>
      <c r="O219" s="140">
        <f>101.18/78.05</f>
        <v>1.2963484945547727</v>
      </c>
      <c r="P219" s="135" t="s">
        <v>547</v>
      </c>
      <c r="Q219" s="804">
        <f t="shared" si="13"/>
        <v>923784983.76803708</v>
      </c>
      <c r="R219" s="805"/>
      <c r="S219" s="278" t="s">
        <v>244</v>
      </c>
      <c r="T219" s="278"/>
      <c r="U219" s="278"/>
    </row>
    <row r="220" spans="2:21" ht="50.25" customHeight="1" x14ac:dyDescent="0.25">
      <c r="B220" s="266" t="s">
        <v>380</v>
      </c>
      <c r="C220" s="267"/>
      <c r="D220" s="798" t="s">
        <v>52</v>
      </c>
      <c r="E220" s="798"/>
      <c r="F220" s="99" t="s">
        <v>152</v>
      </c>
      <c r="G220" s="800">
        <v>1202759891</v>
      </c>
      <c r="H220" s="800"/>
      <c r="I220" s="800"/>
      <c r="J220" s="801" t="s">
        <v>608</v>
      </c>
      <c r="K220" s="801"/>
      <c r="L220" s="802">
        <v>43580</v>
      </c>
      <c r="M220" s="803"/>
      <c r="N220" s="137">
        <v>923770253.59000003</v>
      </c>
      <c r="O220" s="140">
        <f>101.62/78.05</f>
        <v>1.3019859064702115</v>
      </c>
      <c r="P220" s="135" t="s">
        <v>549</v>
      </c>
      <c r="Q220" s="804">
        <f t="shared" si="13"/>
        <v>923788717.6987797</v>
      </c>
      <c r="R220" s="805"/>
      <c r="S220" s="278" t="s">
        <v>244</v>
      </c>
      <c r="T220" s="278"/>
      <c r="U220" s="278"/>
    </row>
    <row r="221" spans="2:21" ht="50.25" customHeight="1" x14ac:dyDescent="0.25">
      <c r="B221" s="266" t="s">
        <v>650</v>
      </c>
      <c r="C221" s="267"/>
      <c r="D221" s="798" t="s">
        <v>52</v>
      </c>
      <c r="E221" s="798"/>
      <c r="F221" s="99" t="s">
        <v>152</v>
      </c>
      <c r="G221" s="800">
        <v>3521531954</v>
      </c>
      <c r="H221" s="800"/>
      <c r="I221" s="800"/>
      <c r="J221" s="801" t="s">
        <v>641</v>
      </c>
      <c r="K221" s="801"/>
      <c r="L221" s="802">
        <v>43612</v>
      </c>
      <c r="M221" s="803"/>
      <c r="N221" s="137">
        <v>923770253.59000003</v>
      </c>
      <c r="O221" s="140">
        <f>102.12/78.05</f>
        <v>1.3083920563741192</v>
      </c>
      <c r="P221" s="135" t="s">
        <v>609</v>
      </c>
      <c r="Q221" s="804">
        <f>+G221/O221</f>
        <v>2691495975.4181356</v>
      </c>
      <c r="R221" s="805"/>
      <c r="S221" s="278" t="s">
        <v>706</v>
      </c>
      <c r="T221" s="278"/>
      <c r="U221" s="278"/>
    </row>
    <row r="222" spans="2:21" ht="43.5" customHeight="1" x14ac:dyDescent="0.25">
      <c r="B222" s="266"/>
      <c r="C222" s="267"/>
      <c r="D222" s="798" t="s">
        <v>52</v>
      </c>
      <c r="E222" s="798"/>
      <c r="F222" s="99"/>
      <c r="G222" s="800"/>
      <c r="H222" s="800"/>
      <c r="I222" s="800"/>
      <c r="J222" s="801"/>
      <c r="K222" s="801"/>
      <c r="L222" s="802"/>
      <c r="M222" s="803"/>
      <c r="N222" s="137">
        <f>+N221</f>
        <v>923770253.59000003</v>
      </c>
      <c r="O222" s="140"/>
      <c r="P222" s="135"/>
      <c r="Q222" s="804"/>
      <c r="R222" s="805"/>
      <c r="S222" s="278" t="s">
        <v>707</v>
      </c>
      <c r="T222" s="278"/>
      <c r="U222" s="278"/>
    </row>
    <row r="223" spans="2:21" ht="34.5" customHeight="1" x14ac:dyDescent="0.25">
      <c r="B223" s="266"/>
      <c r="C223" s="267"/>
      <c r="D223" s="798" t="s">
        <v>52</v>
      </c>
      <c r="E223" s="798"/>
      <c r="F223" s="99"/>
      <c r="G223" s="800"/>
      <c r="H223" s="800"/>
      <c r="I223" s="800"/>
      <c r="J223" s="801"/>
      <c r="K223" s="801"/>
      <c r="L223" s="802"/>
      <c r="M223" s="803"/>
      <c r="N223" s="137">
        <v>852687174</v>
      </c>
      <c r="O223" s="140"/>
      <c r="P223" s="135"/>
      <c r="Q223" s="804"/>
      <c r="R223" s="805"/>
      <c r="S223" s="278" t="s">
        <v>708</v>
      </c>
      <c r="T223" s="278"/>
      <c r="U223" s="278"/>
    </row>
    <row r="224" spans="2:21" ht="61.5" customHeight="1" x14ac:dyDescent="0.25">
      <c r="B224" s="266" t="s">
        <v>507</v>
      </c>
      <c r="C224" s="267"/>
      <c r="D224" s="798" t="s">
        <v>52</v>
      </c>
      <c r="E224" s="798"/>
      <c r="F224" s="99" t="s">
        <v>152</v>
      </c>
      <c r="G224" s="800">
        <v>3761872.9</v>
      </c>
      <c r="H224" s="800"/>
      <c r="I224" s="800"/>
      <c r="J224" s="801" t="s">
        <v>709</v>
      </c>
      <c r="K224" s="801"/>
      <c r="L224" s="802">
        <v>43718</v>
      </c>
      <c r="M224" s="803"/>
      <c r="N224" s="137"/>
      <c r="O224" s="140"/>
      <c r="P224" s="135" t="s">
        <v>504</v>
      </c>
      <c r="Q224" s="909">
        <v>2851865.67</v>
      </c>
      <c r="R224" s="910"/>
      <c r="S224" s="278" t="s">
        <v>710</v>
      </c>
      <c r="T224" s="278"/>
      <c r="U224" s="278"/>
    </row>
    <row r="225" spans="1:21" ht="27" customHeight="1" x14ac:dyDescent="0.25">
      <c r="B225" s="266" t="s">
        <v>651</v>
      </c>
      <c r="C225" s="267"/>
      <c r="D225" s="798" t="s">
        <v>52</v>
      </c>
      <c r="E225" s="798"/>
      <c r="F225" s="99" t="s">
        <v>152</v>
      </c>
      <c r="G225" s="800">
        <v>0</v>
      </c>
      <c r="H225" s="800"/>
      <c r="I225" s="800"/>
      <c r="J225" s="801" t="s">
        <v>652</v>
      </c>
      <c r="K225" s="801"/>
      <c r="L225" s="802"/>
      <c r="M225" s="803"/>
      <c r="N225" s="137">
        <v>852687174</v>
      </c>
      <c r="O225" s="140">
        <f>103.03/78.05</f>
        <v>1.3200512491992313</v>
      </c>
      <c r="P225" s="135" t="s">
        <v>711</v>
      </c>
      <c r="Q225" s="804">
        <f t="shared" ref="Q225:Q234" si="16">+G225/O225</f>
        <v>0</v>
      </c>
      <c r="R225" s="805"/>
      <c r="S225" s="278" t="s">
        <v>712</v>
      </c>
      <c r="T225" s="278"/>
      <c r="U225" s="278"/>
    </row>
    <row r="226" spans="1:21" ht="27" customHeight="1" x14ac:dyDescent="0.25">
      <c r="B226" s="266" t="s">
        <v>713</v>
      </c>
      <c r="C226" s="267"/>
      <c r="D226" s="798" t="s">
        <v>52</v>
      </c>
      <c r="E226" s="798"/>
      <c r="F226" s="99" t="s">
        <v>152</v>
      </c>
      <c r="G226" s="800">
        <v>0</v>
      </c>
      <c r="H226" s="800"/>
      <c r="I226" s="800"/>
      <c r="J226" s="801" t="s">
        <v>714</v>
      </c>
      <c r="K226" s="801"/>
      <c r="L226" s="802"/>
      <c r="M226" s="803"/>
      <c r="N226" s="137">
        <v>852687174</v>
      </c>
      <c r="O226" s="140">
        <f>103.03/78.05</f>
        <v>1.3200512491992313</v>
      </c>
      <c r="P226" s="135" t="s">
        <v>715</v>
      </c>
      <c r="Q226" s="804">
        <f t="shared" si="16"/>
        <v>0</v>
      </c>
      <c r="R226" s="805"/>
      <c r="S226" s="278" t="s">
        <v>712</v>
      </c>
      <c r="T226" s="278"/>
      <c r="U226" s="278"/>
    </row>
    <row r="227" spans="1:21" ht="15.75" customHeight="1" x14ac:dyDescent="0.25">
      <c r="B227" s="266" t="s">
        <v>716</v>
      </c>
      <c r="C227" s="267"/>
      <c r="D227" s="798" t="s">
        <v>52</v>
      </c>
      <c r="E227" s="798"/>
      <c r="F227" s="99" t="s">
        <v>152</v>
      </c>
      <c r="G227" s="800">
        <v>5655984726</v>
      </c>
      <c r="H227" s="800"/>
      <c r="I227" s="800"/>
      <c r="J227" s="801" t="s">
        <v>717</v>
      </c>
      <c r="K227" s="801"/>
      <c r="L227" s="802">
        <v>43748</v>
      </c>
      <c r="M227" s="803"/>
      <c r="N227" s="137">
        <v>852687174</v>
      </c>
      <c r="O227" s="140">
        <f>103.26/78.05</f>
        <v>1.322998078155029</v>
      </c>
      <c r="P227" s="135" t="s">
        <v>718</v>
      </c>
      <c r="Q227" s="804">
        <f t="shared" si="16"/>
        <v>4275126940.3864026</v>
      </c>
      <c r="R227" s="805"/>
      <c r="S227" s="278" t="s">
        <v>719</v>
      </c>
      <c r="T227" s="278"/>
      <c r="U227" s="278"/>
    </row>
    <row r="228" spans="1:21" ht="15.75" x14ac:dyDescent="0.25">
      <c r="B228" s="266" t="s">
        <v>720</v>
      </c>
      <c r="C228" s="267"/>
      <c r="D228" s="798" t="s">
        <v>52</v>
      </c>
      <c r="E228" s="798"/>
      <c r="F228" s="99" t="s">
        <v>152</v>
      </c>
      <c r="G228" s="800">
        <v>0</v>
      </c>
      <c r="H228" s="800"/>
      <c r="I228" s="800"/>
      <c r="J228" s="801" t="s">
        <v>721</v>
      </c>
      <c r="K228" s="801"/>
      <c r="L228" s="802"/>
      <c r="M228" s="803"/>
      <c r="N228" s="137">
        <v>852687174</v>
      </c>
      <c r="O228" s="140">
        <f t="shared" ref="O228:O229" si="17">103.26/78.05</f>
        <v>1.322998078155029</v>
      </c>
      <c r="P228" s="135" t="s">
        <v>718</v>
      </c>
      <c r="Q228" s="804">
        <f t="shared" si="16"/>
        <v>0</v>
      </c>
      <c r="R228" s="805"/>
      <c r="S228" s="278" t="s">
        <v>722</v>
      </c>
      <c r="T228" s="278"/>
      <c r="U228" s="278"/>
    </row>
    <row r="229" spans="1:21" ht="15.75" x14ac:dyDescent="0.25">
      <c r="B229" s="266" t="s">
        <v>723</v>
      </c>
      <c r="C229" s="267"/>
      <c r="D229" s="798" t="s">
        <v>52</v>
      </c>
      <c r="E229" s="798"/>
      <c r="F229" s="99" t="s">
        <v>152</v>
      </c>
      <c r="G229" s="800">
        <v>0</v>
      </c>
      <c r="H229" s="800"/>
      <c r="I229" s="800"/>
      <c r="J229" s="801" t="s">
        <v>724</v>
      </c>
      <c r="K229" s="801"/>
      <c r="L229" s="802"/>
      <c r="M229" s="803"/>
      <c r="N229" s="137">
        <v>852687174</v>
      </c>
      <c r="O229" s="140">
        <f t="shared" si="17"/>
        <v>1.322998078155029</v>
      </c>
      <c r="P229" s="135" t="s">
        <v>718</v>
      </c>
      <c r="Q229" s="804">
        <f t="shared" si="16"/>
        <v>0</v>
      </c>
      <c r="R229" s="805"/>
      <c r="S229" s="278" t="s">
        <v>725</v>
      </c>
      <c r="T229" s="278"/>
      <c r="U229" s="278"/>
    </row>
    <row r="230" spans="1:21" ht="15" customHeight="1" x14ac:dyDescent="0.25">
      <c r="B230" s="266" t="s">
        <v>1117</v>
      </c>
      <c r="C230" s="267"/>
      <c r="D230" s="798" t="s">
        <v>52</v>
      </c>
      <c r="E230" s="798"/>
      <c r="F230" s="99" t="s">
        <v>152</v>
      </c>
      <c r="G230" s="800">
        <v>1134002930</v>
      </c>
      <c r="H230" s="800"/>
      <c r="I230" s="800"/>
      <c r="J230" s="801" t="s">
        <v>1118</v>
      </c>
      <c r="K230" s="801"/>
      <c r="L230" s="802">
        <v>43844</v>
      </c>
      <c r="M230" s="803"/>
      <c r="N230" s="137">
        <v>852687174</v>
      </c>
      <c r="O230" s="140">
        <f>103.8/78.05</f>
        <v>1.3299167200512492</v>
      </c>
      <c r="P230" s="135" t="s">
        <v>767</v>
      </c>
      <c r="Q230" s="804">
        <f t="shared" si="16"/>
        <v>852687174.24373794</v>
      </c>
      <c r="R230" s="805"/>
      <c r="S230" s="278" t="s">
        <v>1119</v>
      </c>
      <c r="T230" s="278"/>
      <c r="U230" s="278"/>
    </row>
    <row r="231" spans="1:21" ht="15" customHeight="1" x14ac:dyDescent="0.25">
      <c r="B231" s="266" t="s">
        <v>1120</v>
      </c>
      <c r="C231" s="267"/>
      <c r="D231" s="798" t="s">
        <v>52</v>
      </c>
      <c r="E231" s="798"/>
      <c r="F231" s="99" t="s">
        <v>152</v>
      </c>
      <c r="G231" s="800">
        <v>1139221904.97</v>
      </c>
      <c r="H231" s="800"/>
      <c r="I231" s="800"/>
      <c r="J231" s="801" t="s">
        <v>1121</v>
      </c>
      <c r="K231" s="801"/>
      <c r="L231" s="802">
        <v>43893</v>
      </c>
      <c r="M231" s="803"/>
      <c r="N231" s="137">
        <v>852687174</v>
      </c>
      <c r="O231" s="140">
        <f>104.24/78.05</f>
        <v>1.3355541319666879</v>
      </c>
      <c r="P231" s="135" t="s">
        <v>1122</v>
      </c>
      <c r="Q231" s="804">
        <f t="shared" si="16"/>
        <v>852995679.99720371</v>
      </c>
      <c r="R231" s="805"/>
      <c r="S231" s="806" t="s">
        <v>1123</v>
      </c>
      <c r="T231" s="806"/>
      <c r="U231" s="806"/>
    </row>
    <row r="232" spans="1:21" ht="15" customHeight="1" x14ac:dyDescent="0.25">
      <c r="B232" s="266" t="s">
        <v>1124</v>
      </c>
      <c r="C232" s="267"/>
      <c r="D232" s="798" t="s">
        <v>52</v>
      </c>
      <c r="E232" s="798"/>
      <c r="F232" s="99" t="s">
        <v>152</v>
      </c>
      <c r="G232" s="800">
        <v>1146457297</v>
      </c>
      <c r="H232" s="800"/>
      <c r="I232" s="800"/>
      <c r="J232" s="801" t="s">
        <v>1125</v>
      </c>
      <c r="K232" s="801"/>
      <c r="L232" s="802">
        <v>43906</v>
      </c>
      <c r="M232" s="803"/>
      <c r="N232" s="137">
        <v>852687174</v>
      </c>
      <c r="O232" s="140">
        <f>104.94/78.05</f>
        <v>1.3445227418321588</v>
      </c>
      <c r="P232" s="135" t="s">
        <v>1126</v>
      </c>
      <c r="Q232" s="804">
        <f t="shared" si="16"/>
        <v>852687173.91700017</v>
      </c>
      <c r="R232" s="805"/>
      <c r="S232" s="278" t="s">
        <v>1127</v>
      </c>
      <c r="T232" s="278"/>
      <c r="U232" s="278"/>
    </row>
    <row r="233" spans="1:21" ht="15" customHeight="1" x14ac:dyDescent="0.25">
      <c r="B233" s="266" t="s">
        <v>1128</v>
      </c>
      <c r="C233" s="267"/>
      <c r="D233" s="798" t="s">
        <v>52</v>
      </c>
      <c r="E233" s="798"/>
      <c r="F233" s="99" t="s">
        <v>152</v>
      </c>
      <c r="G233" s="800">
        <v>1159384899</v>
      </c>
      <c r="H233" s="800"/>
      <c r="I233" s="800"/>
      <c r="J233" s="801" t="s">
        <v>1129</v>
      </c>
      <c r="K233" s="801"/>
      <c r="L233" s="802">
        <v>43935</v>
      </c>
      <c r="M233" s="803"/>
      <c r="N233" s="137">
        <v>852687174</v>
      </c>
      <c r="O233" s="140">
        <f>105.53/78.05</f>
        <v>1.35208199871877</v>
      </c>
      <c r="P233" s="135" t="s">
        <v>1130</v>
      </c>
      <c r="Q233" s="804">
        <f t="shared" si="16"/>
        <v>857481203.13607502</v>
      </c>
      <c r="R233" s="805"/>
      <c r="S233" s="278" t="s">
        <v>1131</v>
      </c>
      <c r="T233" s="278"/>
      <c r="U233" s="278"/>
    </row>
    <row r="234" spans="1:21" ht="15" hidden="1" customHeight="1" x14ac:dyDescent="0.25">
      <c r="B234" s="911"/>
      <c r="C234" s="912"/>
      <c r="D234" s="798" t="s">
        <v>52</v>
      </c>
      <c r="E234" s="798"/>
      <c r="F234" s="99" t="s">
        <v>152</v>
      </c>
      <c r="G234" s="800">
        <v>389605</v>
      </c>
      <c r="H234" s="800"/>
      <c r="I234" s="800"/>
      <c r="J234" s="801"/>
      <c r="K234" s="801"/>
      <c r="L234" s="802">
        <v>43935</v>
      </c>
      <c r="M234" s="803"/>
      <c r="N234" s="240"/>
      <c r="O234" s="140">
        <f>105.53/78.05</f>
        <v>1.35208199871877</v>
      </c>
      <c r="P234" s="135" t="s">
        <v>1130</v>
      </c>
      <c r="Q234" s="804">
        <f t="shared" si="16"/>
        <v>288151.90230266278</v>
      </c>
      <c r="R234" s="805"/>
      <c r="S234" s="278"/>
      <c r="T234" s="278"/>
      <c r="U234" s="278"/>
    </row>
    <row r="235" spans="1:21" ht="15" hidden="1" customHeight="1" x14ac:dyDescent="0.2"/>
    <row r="236" spans="1:21" ht="21.75" hidden="1" customHeight="1" x14ac:dyDescent="0.2">
      <c r="A236" s="1" t="s">
        <v>779</v>
      </c>
      <c r="B236" s="475" t="s">
        <v>347</v>
      </c>
      <c r="C236" s="475"/>
      <c r="D236" s="475"/>
      <c r="E236" s="475"/>
      <c r="F236" s="475"/>
      <c r="G236" s="475"/>
      <c r="H236" s="475"/>
      <c r="I236" s="475"/>
      <c r="J236" s="475"/>
      <c r="K236" s="475"/>
      <c r="L236" s="475"/>
      <c r="M236" s="475"/>
      <c r="N236" s="475"/>
      <c r="O236" s="475"/>
      <c r="P236" s="475"/>
      <c r="Q236" s="475"/>
      <c r="R236" s="475"/>
      <c r="S236" s="475"/>
      <c r="T236" s="475"/>
      <c r="U236" s="475"/>
    </row>
    <row r="237" spans="1:21" ht="12.75" hidden="1" customHeight="1" x14ac:dyDescent="0.2">
      <c r="B237" s="788" t="s">
        <v>138</v>
      </c>
      <c r="C237" s="788"/>
      <c r="D237" s="789" t="s">
        <v>139</v>
      </c>
      <c r="E237" s="789"/>
      <c r="F237" s="789" t="s">
        <v>140</v>
      </c>
      <c r="G237" s="790" t="s">
        <v>141</v>
      </c>
      <c r="H237" s="790"/>
      <c r="I237" s="790"/>
      <c r="J237" s="790"/>
      <c r="K237" s="790"/>
      <c r="L237" s="790"/>
      <c r="M237" s="790"/>
      <c r="N237" s="790" t="s">
        <v>142</v>
      </c>
      <c r="O237" s="790"/>
      <c r="P237" s="790"/>
      <c r="Q237" s="790"/>
      <c r="R237" s="790"/>
      <c r="S237" s="790" t="s">
        <v>99</v>
      </c>
      <c r="T237" s="790"/>
      <c r="U237" s="790"/>
    </row>
    <row r="238" spans="1:21" ht="30" x14ac:dyDescent="0.2">
      <c r="B238" s="788"/>
      <c r="C238" s="788"/>
      <c r="D238" s="789"/>
      <c r="E238" s="789"/>
      <c r="F238" s="789"/>
      <c r="G238" s="791" t="s">
        <v>143</v>
      </c>
      <c r="H238" s="789"/>
      <c r="I238" s="789"/>
      <c r="J238" s="791" t="s">
        <v>144</v>
      </c>
      <c r="K238" s="791"/>
      <c r="L238" s="791" t="s">
        <v>145</v>
      </c>
      <c r="M238" s="791"/>
      <c r="N238" s="226" t="s">
        <v>146</v>
      </c>
      <c r="O238" s="29" t="s">
        <v>147</v>
      </c>
      <c r="P238" s="226" t="s">
        <v>148</v>
      </c>
      <c r="Q238" s="791" t="s">
        <v>149</v>
      </c>
      <c r="R238" s="791"/>
      <c r="S238" s="790"/>
      <c r="T238" s="790"/>
      <c r="U238" s="790"/>
    </row>
    <row r="239" spans="1:21" ht="15" x14ac:dyDescent="0.2">
      <c r="B239" s="278" t="s">
        <v>150</v>
      </c>
      <c r="C239" s="278"/>
      <c r="D239" s="797" t="s">
        <v>22</v>
      </c>
      <c r="E239" s="798"/>
      <c r="F239" s="99" t="s">
        <v>152</v>
      </c>
      <c r="G239" s="779">
        <v>15367645546</v>
      </c>
      <c r="H239" s="779"/>
      <c r="I239" s="779"/>
      <c r="J239" s="483" t="s">
        <v>348</v>
      </c>
      <c r="K239" s="483"/>
      <c r="L239" s="797" t="s">
        <v>322</v>
      </c>
      <c r="M239" s="798"/>
      <c r="N239" s="234">
        <v>12478470154</v>
      </c>
      <c r="O239" s="78">
        <f>137.71/111.82</f>
        <v>1.2315328206045431</v>
      </c>
      <c r="P239" s="51" t="s">
        <v>260</v>
      </c>
      <c r="Q239" s="799">
        <f>+G239/O239</f>
        <v>12478470154.336794</v>
      </c>
      <c r="R239" s="799"/>
      <c r="S239" s="278" t="s">
        <v>244</v>
      </c>
      <c r="T239" s="278"/>
      <c r="U239" s="278"/>
    </row>
    <row r="240" spans="1:21" ht="15" x14ac:dyDescent="0.2">
      <c r="B240" s="218"/>
      <c r="C240" s="218"/>
      <c r="D240" s="230"/>
      <c r="E240" s="230"/>
      <c r="F240" s="99"/>
      <c r="G240" s="237"/>
      <c r="H240" s="237"/>
      <c r="I240" s="237"/>
      <c r="J240" s="221"/>
      <c r="K240" s="221"/>
      <c r="L240" s="232"/>
      <c r="M240" s="230"/>
      <c r="N240" s="234"/>
      <c r="O240" s="78"/>
      <c r="P240" s="51"/>
      <c r="Q240" s="225"/>
      <c r="R240" s="225"/>
      <c r="S240" s="218"/>
      <c r="T240" s="218"/>
      <c r="U240" s="218"/>
    </row>
    <row r="241" spans="1:24" ht="15" customHeight="1" x14ac:dyDescent="0.2">
      <c r="B241" s="218"/>
      <c r="C241" s="218"/>
      <c r="D241" s="230"/>
      <c r="E241" s="230"/>
      <c r="F241" s="99"/>
      <c r="G241" s="237"/>
      <c r="H241" s="237"/>
      <c r="I241" s="237"/>
      <c r="J241" s="221"/>
      <c r="K241" s="221"/>
      <c r="L241" s="232"/>
      <c r="M241" s="230"/>
      <c r="N241" s="234"/>
      <c r="O241" s="78"/>
      <c r="P241" s="51"/>
      <c r="Q241" s="225"/>
      <c r="R241" s="225"/>
      <c r="S241" s="218"/>
      <c r="T241" s="218"/>
      <c r="U241" s="218"/>
    </row>
    <row r="242" spans="1:24" ht="15" customHeight="1" x14ac:dyDescent="0.2"/>
    <row r="243" spans="1:24" ht="30" customHeight="1" x14ac:dyDescent="0.2"/>
    <row r="244" spans="1:24" ht="14.25" customHeight="1" x14ac:dyDescent="0.2"/>
    <row r="245" spans="1:24" ht="14.25" customHeight="1" x14ac:dyDescent="0.2">
      <c r="N245" s="110" t="s">
        <v>349</v>
      </c>
    </row>
    <row r="246" spans="1:24" ht="14.25" customHeight="1" x14ac:dyDescent="0.2">
      <c r="B246" s="215"/>
      <c r="C246" s="216"/>
      <c r="D246" s="102"/>
      <c r="E246" s="102"/>
      <c r="F246" s="102"/>
      <c r="G246" s="132"/>
      <c r="H246" s="132"/>
      <c r="I246" s="132"/>
      <c r="J246" s="43"/>
      <c r="K246" s="43"/>
      <c r="L246" s="44"/>
      <c r="M246" s="44"/>
      <c r="N246" s="45"/>
      <c r="O246" s="45"/>
      <c r="P246" s="45"/>
      <c r="Q246" s="132"/>
      <c r="R246" s="132"/>
      <c r="S246" s="47"/>
      <c r="T246" s="47"/>
      <c r="U246" s="48"/>
    </row>
    <row r="247" spans="1:24" ht="14.25" customHeight="1" x14ac:dyDescent="0.2">
      <c r="A247" s="1" t="s">
        <v>775</v>
      </c>
      <c r="B247" s="415" t="s">
        <v>350</v>
      </c>
      <c r="C247" s="416"/>
      <c r="D247" s="416"/>
      <c r="E247" s="416"/>
      <c r="F247" s="416"/>
      <c r="G247" s="416"/>
      <c r="H247" s="416"/>
      <c r="I247" s="416"/>
      <c r="J247" s="416"/>
      <c r="K247" s="416"/>
      <c r="L247" s="416"/>
      <c r="M247" s="416"/>
      <c r="N247" s="416"/>
      <c r="O247" s="416"/>
      <c r="P247" s="416"/>
      <c r="Q247" s="416"/>
      <c r="R247" s="416"/>
      <c r="S247" s="416"/>
      <c r="T247" s="416"/>
      <c r="U247" s="417"/>
    </row>
    <row r="248" spans="1:24" ht="36" customHeight="1" x14ac:dyDescent="0.2">
      <c r="B248" s="788" t="s">
        <v>138</v>
      </c>
      <c r="C248" s="788"/>
      <c r="D248" s="789" t="s">
        <v>139</v>
      </c>
      <c r="E248" s="789"/>
      <c r="F248" s="789" t="s">
        <v>140</v>
      </c>
      <c r="G248" s="790" t="s">
        <v>141</v>
      </c>
      <c r="H248" s="790"/>
      <c r="I248" s="790"/>
      <c r="J248" s="790"/>
      <c r="K248" s="790"/>
      <c r="L248" s="790"/>
      <c r="M248" s="790"/>
      <c r="N248" s="790" t="s">
        <v>142</v>
      </c>
      <c r="O248" s="790"/>
      <c r="P248" s="790"/>
      <c r="Q248" s="790"/>
      <c r="R248" s="790"/>
      <c r="S248" s="790" t="s">
        <v>99</v>
      </c>
      <c r="T248" s="790"/>
      <c r="U248" s="790"/>
      <c r="X248" s="97"/>
    </row>
    <row r="249" spans="1:24" ht="14.25" customHeight="1" x14ac:dyDescent="0.2">
      <c r="B249" s="788"/>
      <c r="C249" s="788"/>
      <c r="D249" s="789"/>
      <c r="E249" s="789"/>
      <c r="F249" s="789"/>
      <c r="G249" s="791" t="s">
        <v>143</v>
      </c>
      <c r="H249" s="789"/>
      <c r="I249" s="789"/>
      <c r="J249" s="791" t="s">
        <v>144</v>
      </c>
      <c r="K249" s="791"/>
      <c r="L249" s="791" t="s">
        <v>145</v>
      </c>
      <c r="M249" s="791"/>
      <c r="N249" s="226" t="s">
        <v>146</v>
      </c>
      <c r="O249" s="29" t="s">
        <v>147</v>
      </c>
      <c r="P249" s="226" t="s">
        <v>148</v>
      </c>
      <c r="Q249" s="791" t="s">
        <v>149</v>
      </c>
      <c r="R249" s="791"/>
      <c r="S249" s="790"/>
      <c r="T249" s="790"/>
      <c r="U249" s="790"/>
      <c r="X249" s="98"/>
    </row>
    <row r="250" spans="1:24" ht="14.25" customHeight="1" x14ac:dyDescent="0.2">
      <c r="B250" s="266" t="s">
        <v>150</v>
      </c>
      <c r="C250" s="267"/>
      <c r="D250" s="483" t="s">
        <v>1132</v>
      </c>
      <c r="E250" s="483"/>
      <c r="F250" s="99" t="s">
        <v>152</v>
      </c>
      <c r="G250" s="913">
        <v>3039215719</v>
      </c>
      <c r="H250" s="913"/>
      <c r="I250" s="913"/>
      <c r="J250" s="794" t="s">
        <v>351</v>
      </c>
      <c r="K250" s="795"/>
      <c r="L250" s="915" t="s">
        <v>352</v>
      </c>
      <c r="M250" s="916"/>
      <c r="N250" s="141">
        <v>2456948393</v>
      </c>
      <c r="O250" s="78">
        <f>138.32/111.82</f>
        <v>1.2369880164550171</v>
      </c>
      <c r="P250" s="142" t="s">
        <v>531</v>
      </c>
      <c r="Q250" s="785">
        <f t="shared" ref="Q250:Q262" si="18">+G250/O250</f>
        <v>2456948392.8468766</v>
      </c>
      <c r="R250" s="786"/>
      <c r="S250" s="278" t="s">
        <v>353</v>
      </c>
      <c r="T250" s="278"/>
      <c r="U250" s="278"/>
    </row>
    <row r="251" spans="1:24" ht="45" customHeight="1" x14ac:dyDescent="0.2">
      <c r="B251" s="266" t="s">
        <v>154</v>
      </c>
      <c r="C251" s="267"/>
      <c r="D251" s="483" t="s">
        <v>1132</v>
      </c>
      <c r="E251" s="483"/>
      <c r="F251" s="99" t="s">
        <v>152</v>
      </c>
      <c r="G251" s="913">
        <f>11645347+3039215719</f>
        <v>3050861066</v>
      </c>
      <c r="H251" s="913"/>
      <c r="I251" s="914"/>
      <c r="J251" s="794" t="s">
        <v>354</v>
      </c>
      <c r="K251" s="795"/>
      <c r="L251" s="796" t="s">
        <v>355</v>
      </c>
      <c r="M251" s="796"/>
      <c r="N251" s="141">
        <v>2456948393</v>
      </c>
      <c r="O251" s="78">
        <f>138.85/111.82</f>
        <v>1.2417277767841173</v>
      </c>
      <c r="P251" s="143" t="s">
        <v>337</v>
      </c>
      <c r="Q251" s="785">
        <f t="shared" si="18"/>
        <v>2456948393.230969</v>
      </c>
      <c r="R251" s="786"/>
      <c r="S251" s="278" t="s">
        <v>353</v>
      </c>
      <c r="T251" s="278"/>
      <c r="U251" s="278"/>
    </row>
    <row r="252" spans="1:24" ht="14.25" customHeight="1" x14ac:dyDescent="0.2">
      <c r="B252" s="266" t="s">
        <v>156</v>
      </c>
      <c r="C252" s="267"/>
      <c r="D252" s="483" t="s">
        <v>1132</v>
      </c>
      <c r="E252" s="483"/>
      <c r="F252" s="99" t="s">
        <v>152</v>
      </c>
      <c r="G252" s="913">
        <v>3069977012</v>
      </c>
      <c r="H252" s="913"/>
      <c r="I252" s="914"/>
      <c r="J252" s="794" t="s">
        <v>356</v>
      </c>
      <c r="K252" s="795"/>
      <c r="L252" s="796">
        <v>43150</v>
      </c>
      <c r="M252" s="796"/>
      <c r="N252" s="141">
        <v>2456948393</v>
      </c>
      <c r="O252" s="78">
        <f>139.72/111.82</f>
        <v>1.2495081380790556</v>
      </c>
      <c r="P252" s="136" t="s">
        <v>357</v>
      </c>
      <c r="Q252" s="785">
        <f t="shared" si="18"/>
        <v>2456948393.0850272</v>
      </c>
      <c r="R252" s="786"/>
      <c r="S252" s="278" t="s">
        <v>353</v>
      </c>
      <c r="T252" s="278"/>
      <c r="U252" s="278"/>
    </row>
    <row r="253" spans="1:24" ht="48" customHeight="1" x14ac:dyDescent="0.2">
      <c r="B253" s="266" t="s">
        <v>158</v>
      </c>
      <c r="C253" s="267"/>
      <c r="D253" s="483" t="s">
        <v>1132</v>
      </c>
      <c r="E253" s="483"/>
      <c r="F253" s="99" t="s">
        <v>152</v>
      </c>
      <c r="G253" s="913">
        <v>3069977012</v>
      </c>
      <c r="H253" s="913"/>
      <c r="I253" s="914"/>
      <c r="J253" s="794" t="s">
        <v>358</v>
      </c>
      <c r="K253" s="795"/>
      <c r="L253" s="796">
        <v>43157</v>
      </c>
      <c r="M253" s="796"/>
      <c r="N253" s="141">
        <v>2456948393</v>
      </c>
      <c r="O253" s="78">
        <f>139.72/111.82</f>
        <v>1.2495081380790556</v>
      </c>
      <c r="P253" s="136" t="s">
        <v>359</v>
      </c>
      <c r="Q253" s="785">
        <f t="shared" si="18"/>
        <v>2456948393.0850272</v>
      </c>
      <c r="R253" s="786"/>
      <c r="S253" s="278" t="s">
        <v>319</v>
      </c>
      <c r="T253" s="278"/>
      <c r="U253" s="278"/>
    </row>
    <row r="254" spans="1:24" ht="14.25" customHeight="1" x14ac:dyDescent="0.2">
      <c r="B254" s="917" t="s">
        <v>160</v>
      </c>
      <c r="C254" s="918"/>
      <c r="D254" s="782" t="s">
        <v>1132</v>
      </c>
      <c r="E254" s="782"/>
      <c r="F254" s="111" t="s">
        <v>152</v>
      </c>
      <c r="G254" s="919">
        <v>3091729640</v>
      </c>
      <c r="H254" s="919"/>
      <c r="I254" s="785"/>
      <c r="J254" s="920" t="s">
        <v>360</v>
      </c>
      <c r="K254" s="921"/>
      <c r="L254" s="922">
        <v>43182</v>
      </c>
      <c r="M254" s="922"/>
      <c r="N254" s="141">
        <v>2456948393</v>
      </c>
      <c r="O254" s="134">
        <f>140.71/111.82</f>
        <v>1.2583616526560546</v>
      </c>
      <c r="P254" s="136" t="s">
        <v>346</v>
      </c>
      <c r="Q254" s="785">
        <f t="shared" si="18"/>
        <v>2456948392.7567334</v>
      </c>
      <c r="R254" s="786"/>
      <c r="S254" s="781" t="s">
        <v>319</v>
      </c>
      <c r="T254" s="781"/>
      <c r="U254" s="781"/>
    </row>
    <row r="255" spans="1:24" ht="14.25" customHeight="1" x14ac:dyDescent="0.2">
      <c r="B255" s="266" t="s">
        <v>162</v>
      </c>
      <c r="C255" s="267"/>
      <c r="D255" s="483" t="s">
        <v>1132</v>
      </c>
      <c r="E255" s="483"/>
      <c r="F255" s="99" t="s">
        <v>152</v>
      </c>
      <c r="G255" s="913">
        <f>3099200240+14282029</f>
        <v>3113482269</v>
      </c>
      <c r="H255" s="913"/>
      <c r="I255" s="914"/>
      <c r="J255" s="794" t="s">
        <v>361</v>
      </c>
      <c r="K255" s="795"/>
      <c r="L255" s="796">
        <v>43237</v>
      </c>
      <c r="M255" s="796"/>
      <c r="N255" s="141">
        <v>2456948393</v>
      </c>
      <c r="O255" s="134">
        <f>141.7/111.82</f>
        <v>1.2672151672330532</v>
      </c>
      <c r="P255" s="136" t="s">
        <v>451</v>
      </c>
      <c r="Q255" s="785">
        <f t="shared" si="18"/>
        <v>2456948393.2221594</v>
      </c>
      <c r="R255" s="786"/>
      <c r="S255" s="278" t="s">
        <v>319</v>
      </c>
      <c r="T255" s="278"/>
      <c r="U255" s="278"/>
    </row>
    <row r="256" spans="1:24" ht="14.25" customHeight="1" x14ac:dyDescent="0.2">
      <c r="B256" s="266" t="s">
        <v>164</v>
      </c>
      <c r="C256" s="267"/>
      <c r="D256" s="483" t="s">
        <v>1132</v>
      </c>
      <c r="E256" s="483"/>
      <c r="F256" s="99" t="s">
        <v>152</v>
      </c>
      <c r="G256" s="913">
        <v>3113482269</v>
      </c>
      <c r="H256" s="913"/>
      <c r="I256" s="914"/>
      <c r="J256" s="794" t="s">
        <v>362</v>
      </c>
      <c r="K256" s="795"/>
      <c r="L256" s="796">
        <v>43249</v>
      </c>
      <c r="M256" s="796"/>
      <c r="N256" s="141">
        <v>2456948393</v>
      </c>
      <c r="O256" s="134">
        <f>141.7/111.82</f>
        <v>1.2672151672330532</v>
      </c>
      <c r="P256" s="136" t="s">
        <v>452</v>
      </c>
      <c r="Q256" s="785">
        <f t="shared" si="18"/>
        <v>2456948393.2221594</v>
      </c>
      <c r="R256" s="786"/>
      <c r="S256" s="278" t="s">
        <v>319</v>
      </c>
      <c r="T256" s="278"/>
      <c r="U256" s="278"/>
    </row>
    <row r="257" spans="2:21" ht="14.25" customHeight="1" x14ac:dyDescent="0.2">
      <c r="B257" s="266" t="s">
        <v>166</v>
      </c>
      <c r="C257" s="267"/>
      <c r="D257" s="483" t="s">
        <v>1132</v>
      </c>
      <c r="E257" s="483"/>
      <c r="F257" s="99" t="s">
        <v>152</v>
      </c>
      <c r="G257" s="913">
        <v>3126226233</v>
      </c>
      <c r="H257" s="913"/>
      <c r="I257" s="914"/>
      <c r="J257" s="794" t="s">
        <v>363</v>
      </c>
      <c r="K257" s="795"/>
      <c r="L257" s="796">
        <v>43305</v>
      </c>
      <c r="M257" s="796"/>
      <c r="N257" s="141">
        <v>2456948393</v>
      </c>
      <c r="O257" s="134">
        <f>142.28/111.82</f>
        <v>1.272402074763012</v>
      </c>
      <c r="P257" s="136" t="s">
        <v>473</v>
      </c>
      <c r="Q257" s="785">
        <f t="shared" si="18"/>
        <v>2456948393.1266518</v>
      </c>
      <c r="R257" s="786"/>
      <c r="S257" s="278" t="s">
        <v>353</v>
      </c>
      <c r="T257" s="278"/>
      <c r="U257" s="278"/>
    </row>
    <row r="258" spans="2:21" ht="14.25" customHeight="1" x14ac:dyDescent="0.2">
      <c r="B258" s="266" t="s">
        <v>248</v>
      </c>
      <c r="C258" s="267"/>
      <c r="D258" s="483" t="s">
        <v>1132</v>
      </c>
      <c r="E258" s="483"/>
      <c r="F258" s="99" t="s">
        <v>152</v>
      </c>
      <c r="G258" s="913">
        <v>3126226233</v>
      </c>
      <c r="H258" s="913"/>
      <c r="I258" s="914"/>
      <c r="J258" s="794" t="s">
        <v>364</v>
      </c>
      <c r="K258" s="795"/>
      <c r="L258" s="796">
        <v>43313</v>
      </c>
      <c r="M258" s="796"/>
      <c r="N258" s="141">
        <v>2456948393</v>
      </c>
      <c r="O258" s="134">
        <f>142.28/111.82</f>
        <v>1.272402074763012</v>
      </c>
      <c r="P258" s="136" t="s">
        <v>473</v>
      </c>
      <c r="Q258" s="785">
        <f t="shared" si="18"/>
        <v>2456948393.1266518</v>
      </c>
      <c r="R258" s="786"/>
      <c r="S258" s="278" t="s">
        <v>319</v>
      </c>
      <c r="T258" s="278"/>
      <c r="U258" s="278"/>
    </row>
    <row r="259" spans="2:21" ht="14.25" customHeight="1" x14ac:dyDescent="0.2">
      <c r="B259" s="917" t="s">
        <v>250</v>
      </c>
      <c r="C259" s="918"/>
      <c r="D259" s="782" t="s">
        <v>1132</v>
      </c>
      <c r="E259" s="782"/>
      <c r="F259" s="111" t="s">
        <v>152</v>
      </c>
      <c r="G259" s="919">
        <v>3122051486</v>
      </c>
      <c r="H259" s="919"/>
      <c r="I259" s="785"/>
      <c r="J259" s="920" t="s">
        <v>365</v>
      </c>
      <c r="K259" s="921"/>
      <c r="L259" s="922">
        <v>43353</v>
      </c>
      <c r="M259" s="922"/>
      <c r="N259" s="141">
        <v>2456948393</v>
      </c>
      <c r="O259" s="134">
        <f>142.27/111.82</f>
        <v>1.2723126453228404</v>
      </c>
      <c r="P259" s="136" t="s">
        <v>488</v>
      </c>
      <c r="Q259" s="785">
        <f t="shared" si="18"/>
        <v>2453839861.9843955</v>
      </c>
      <c r="R259" s="786"/>
      <c r="S259" s="278" t="s">
        <v>489</v>
      </c>
      <c r="T259" s="278"/>
      <c r="U259" s="278"/>
    </row>
    <row r="260" spans="2:21" ht="14.25" customHeight="1" x14ac:dyDescent="0.2">
      <c r="B260" s="266" t="s">
        <v>252</v>
      </c>
      <c r="C260" s="267"/>
      <c r="D260" s="483" t="s">
        <v>1132</v>
      </c>
      <c r="E260" s="483"/>
      <c r="F260" s="99" t="s">
        <v>152</v>
      </c>
      <c r="G260" s="913">
        <v>3131060150</v>
      </c>
      <c r="H260" s="913"/>
      <c r="I260" s="914"/>
      <c r="J260" s="794" t="s">
        <v>366</v>
      </c>
      <c r="K260" s="795"/>
      <c r="L260" s="796">
        <v>43384</v>
      </c>
      <c r="M260" s="796"/>
      <c r="N260" s="141">
        <v>2456948393</v>
      </c>
      <c r="O260" s="134">
        <f>142.5/111.82</f>
        <v>1.2743695224467895</v>
      </c>
      <c r="P260" s="136" t="s">
        <v>501</v>
      </c>
      <c r="Q260" s="785">
        <f t="shared" si="18"/>
        <v>2456948392.7929826</v>
      </c>
      <c r="R260" s="786"/>
      <c r="S260" s="278" t="s">
        <v>319</v>
      </c>
      <c r="T260" s="278"/>
      <c r="U260" s="278"/>
    </row>
    <row r="261" spans="2:21" ht="14.25" customHeight="1" x14ac:dyDescent="0.2">
      <c r="B261" s="266" t="s">
        <v>254</v>
      </c>
      <c r="C261" s="267"/>
      <c r="D261" s="483" t="s">
        <v>1132</v>
      </c>
      <c r="E261" s="483"/>
      <c r="F261" s="99" t="s">
        <v>152</v>
      </c>
      <c r="G261" s="913">
        <v>3131060150</v>
      </c>
      <c r="H261" s="913"/>
      <c r="I261" s="914"/>
      <c r="J261" s="794" t="s">
        <v>367</v>
      </c>
      <c r="K261" s="795"/>
      <c r="L261" s="796">
        <v>43384</v>
      </c>
      <c r="M261" s="796"/>
      <c r="N261" s="141">
        <v>2456948393</v>
      </c>
      <c r="O261" s="134">
        <f>142.5/111.82</f>
        <v>1.2743695224467895</v>
      </c>
      <c r="P261" s="136" t="s">
        <v>501</v>
      </c>
      <c r="Q261" s="785">
        <f t="shared" si="18"/>
        <v>2456948392.7929826</v>
      </c>
      <c r="R261" s="786"/>
      <c r="S261" s="278" t="s">
        <v>319</v>
      </c>
      <c r="T261" s="278"/>
      <c r="U261" s="278"/>
    </row>
    <row r="262" spans="2:21" ht="30" customHeight="1" x14ac:dyDescent="0.2">
      <c r="B262" s="215"/>
      <c r="C262" s="217"/>
      <c r="D262" s="483" t="s">
        <v>1132</v>
      </c>
      <c r="E262" s="483"/>
      <c r="F262" s="99" t="s">
        <v>152</v>
      </c>
      <c r="G262" s="913">
        <v>4008101</v>
      </c>
      <c r="H262" s="913"/>
      <c r="I262" s="914"/>
      <c r="J262" s="794" t="s">
        <v>511</v>
      </c>
      <c r="K262" s="795"/>
      <c r="L262" s="915">
        <v>43431</v>
      </c>
      <c r="M262" s="916"/>
      <c r="N262" s="141"/>
      <c r="O262" s="134">
        <f>142.5/111.82</f>
        <v>1.2743695224467895</v>
      </c>
      <c r="P262" s="136" t="s">
        <v>512</v>
      </c>
      <c r="Q262" s="785">
        <f t="shared" si="18"/>
        <v>3145163.8864561403</v>
      </c>
      <c r="R262" s="786"/>
      <c r="S262" s="278" t="s">
        <v>513</v>
      </c>
      <c r="T262" s="278"/>
      <c r="U262" s="278"/>
    </row>
    <row r="263" spans="2:21" ht="18.75" customHeight="1" x14ac:dyDescent="0.2">
      <c r="B263" s="266" t="s">
        <v>256</v>
      </c>
      <c r="C263" s="267"/>
      <c r="D263" s="483" t="s">
        <v>1132</v>
      </c>
      <c r="E263" s="483"/>
      <c r="F263" s="99" t="s">
        <v>152</v>
      </c>
      <c r="G263" s="913">
        <v>3134795450</v>
      </c>
      <c r="H263" s="913"/>
      <c r="I263" s="914"/>
      <c r="J263" s="794" t="s">
        <v>368</v>
      </c>
      <c r="K263" s="795"/>
      <c r="L263" s="796">
        <v>43432</v>
      </c>
      <c r="M263" s="796"/>
      <c r="N263" s="141">
        <v>2456948393</v>
      </c>
      <c r="O263" s="134">
        <f>142.67/111.82</f>
        <v>1.2758898229297084</v>
      </c>
      <c r="P263" s="136" t="s">
        <v>512</v>
      </c>
      <c r="Q263" s="785">
        <f>+G263/O263</f>
        <v>2456948392.9277353</v>
      </c>
      <c r="R263" s="786"/>
      <c r="S263" s="278" t="s">
        <v>319</v>
      </c>
      <c r="T263" s="278"/>
      <c r="U263" s="278"/>
    </row>
    <row r="264" spans="2:21" ht="15" customHeight="1" x14ac:dyDescent="0.2">
      <c r="B264" s="266" t="s">
        <v>258</v>
      </c>
      <c r="C264" s="267"/>
      <c r="D264" s="483" t="s">
        <v>1132</v>
      </c>
      <c r="E264" s="483"/>
      <c r="F264" s="99" t="s">
        <v>152</v>
      </c>
      <c r="G264" s="913">
        <v>3138530750</v>
      </c>
      <c r="H264" s="913"/>
      <c r="I264" s="914"/>
      <c r="J264" s="794" t="s">
        <v>369</v>
      </c>
      <c r="K264" s="795"/>
      <c r="L264" s="796">
        <v>43444</v>
      </c>
      <c r="M264" s="796"/>
      <c r="N264" s="141">
        <v>2456948393</v>
      </c>
      <c r="O264" s="134">
        <f>142.84/111.82</f>
        <v>1.2774101234126276</v>
      </c>
      <c r="P264" s="136" t="s">
        <v>516</v>
      </c>
      <c r="Q264" s="785">
        <f t="shared" ref="Q264" si="19">+G264/O264</f>
        <v>2456948393.0621672</v>
      </c>
      <c r="R264" s="786"/>
      <c r="S264" s="278" t="s">
        <v>319</v>
      </c>
      <c r="T264" s="278"/>
      <c r="U264" s="278"/>
    </row>
    <row r="265" spans="2:21" ht="15" customHeight="1" x14ac:dyDescent="0.2">
      <c r="B265" s="266" t="s">
        <v>261</v>
      </c>
      <c r="C265" s="267"/>
      <c r="D265" s="483" t="s">
        <v>1132</v>
      </c>
      <c r="E265" s="483"/>
      <c r="F265" s="99" t="s">
        <v>152</v>
      </c>
      <c r="G265" s="913">
        <v>3138530750</v>
      </c>
      <c r="H265" s="913"/>
      <c r="I265" s="914"/>
      <c r="J265" s="794" t="s">
        <v>370</v>
      </c>
      <c r="K265" s="795"/>
      <c r="L265" s="796">
        <v>43444</v>
      </c>
      <c r="M265" s="796"/>
      <c r="N265" s="141">
        <v>2456948393</v>
      </c>
      <c r="O265" s="134">
        <f>142.84/111.82</f>
        <v>1.2774101234126276</v>
      </c>
      <c r="P265" s="136" t="s">
        <v>516</v>
      </c>
      <c r="Q265" s="785">
        <f>+G265/O265</f>
        <v>2456948393.0621672</v>
      </c>
      <c r="R265" s="786"/>
      <c r="S265" s="278" t="s">
        <v>319</v>
      </c>
      <c r="T265" s="278"/>
      <c r="U265" s="278"/>
    </row>
    <row r="266" spans="2:21" ht="15" customHeight="1" x14ac:dyDescent="0.2">
      <c r="B266" s="266" t="s">
        <v>264</v>
      </c>
      <c r="C266" s="267"/>
      <c r="D266" s="483" t="s">
        <v>1132</v>
      </c>
      <c r="E266" s="483"/>
      <c r="F266" s="99" t="s">
        <v>152</v>
      </c>
      <c r="G266" s="913">
        <v>3166875084</v>
      </c>
      <c r="H266" s="913"/>
      <c r="I266" s="914"/>
      <c r="J266" s="794" t="s">
        <v>371</v>
      </c>
      <c r="K266" s="795"/>
      <c r="L266" s="796">
        <v>43507</v>
      </c>
      <c r="M266" s="796"/>
      <c r="N266" s="141">
        <v>2456948393</v>
      </c>
      <c r="O266" s="134">
        <f>100.6/78.05</f>
        <v>1.2889173606662396</v>
      </c>
      <c r="P266" s="136" t="s">
        <v>536</v>
      </c>
      <c r="Q266" s="785">
        <f>+G266/O266</f>
        <v>2457003979.1868787</v>
      </c>
      <c r="R266" s="786"/>
      <c r="S266" s="278" t="s">
        <v>319</v>
      </c>
      <c r="T266" s="278"/>
      <c r="U266" s="278"/>
    </row>
    <row r="267" spans="2:21" ht="15" customHeight="1" x14ac:dyDescent="0.2">
      <c r="B267" s="266" t="s">
        <v>268</v>
      </c>
      <c r="C267" s="267"/>
      <c r="D267" s="483" t="s">
        <v>1132</v>
      </c>
      <c r="E267" s="483"/>
      <c r="F267" s="99" t="s">
        <v>152</v>
      </c>
      <c r="G267" s="913">
        <v>7000000000</v>
      </c>
      <c r="H267" s="913"/>
      <c r="I267" s="914"/>
      <c r="J267" s="794" t="s">
        <v>372</v>
      </c>
      <c r="K267" s="795"/>
      <c r="L267" s="796">
        <v>43550</v>
      </c>
      <c r="M267" s="796"/>
      <c r="N267" s="141">
        <v>2456948393</v>
      </c>
      <c r="O267" s="134">
        <f>101.18/78.05</f>
        <v>1.2963484945547727</v>
      </c>
      <c r="P267" s="136" t="s">
        <v>547</v>
      </c>
      <c r="Q267" s="785">
        <f>+G267/O267</f>
        <v>5399782565.7244511</v>
      </c>
      <c r="R267" s="786"/>
      <c r="S267" s="278" t="s">
        <v>548</v>
      </c>
      <c r="T267" s="278"/>
      <c r="U267" s="278"/>
    </row>
    <row r="268" spans="2:21" ht="31.5" customHeight="1" x14ac:dyDescent="0.2">
      <c r="B268" s="266" t="s">
        <v>272</v>
      </c>
      <c r="C268" s="267"/>
      <c r="D268" s="483" t="s">
        <v>1132</v>
      </c>
      <c r="E268" s="483"/>
      <c r="F268" s="99" t="s">
        <v>152</v>
      </c>
      <c r="G268" s="792"/>
      <c r="H268" s="793"/>
      <c r="I268" s="793"/>
      <c r="J268" s="794" t="s">
        <v>373</v>
      </c>
      <c r="K268" s="795"/>
      <c r="L268" s="796"/>
      <c r="M268" s="796"/>
      <c r="N268" s="141">
        <v>2456948393</v>
      </c>
      <c r="O268" s="134">
        <f t="shared" ref="O268:O269" si="20">101.18/78.05</f>
        <v>1.2963484945547727</v>
      </c>
      <c r="P268" s="136"/>
      <c r="Q268" s="785"/>
      <c r="R268" s="786"/>
      <c r="S268" s="923" t="s">
        <v>610</v>
      </c>
      <c r="T268" s="923"/>
      <c r="U268" s="923"/>
    </row>
    <row r="269" spans="2:21" ht="15" customHeight="1" x14ac:dyDescent="0.2">
      <c r="B269" s="266" t="s">
        <v>374</v>
      </c>
      <c r="C269" s="267"/>
      <c r="D269" s="483" t="s">
        <v>1132</v>
      </c>
      <c r="E269" s="483"/>
      <c r="F269" s="99" t="s">
        <v>152</v>
      </c>
      <c r="G269" s="792"/>
      <c r="H269" s="793"/>
      <c r="I269" s="793"/>
      <c r="J269" s="794" t="s">
        <v>375</v>
      </c>
      <c r="K269" s="795"/>
      <c r="L269" s="796"/>
      <c r="M269" s="796"/>
      <c r="N269" s="144">
        <v>1455974867</v>
      </c>
      <c r="O269" s="134">
        <f t="shared" si="20"/>
        <v>1.2963484945547727</v>
      </c>
      <c r="P269" s="136"/>
      <c r="Q269" s="785"/>
      <c r="R269" s="786"/>
      <c r="S269" s="923" t="s">
        <v>610</v>
      </c>
      <c r="T269" s="923"/>
      <c r="U269" s="923"/>
    </row>
    <row r="270" spans="2:21" ht="15" x14ac:dyDescent="0.2">
      <c r="B270" s="266" t="s">
        <v>376</v>
      </c>
      <c r="C270" s="267"/>
      <c r="D270" s="483" t="s">
        <v>1132</v>
      </c>
      <c r="E270" s="483"/>
      <c r="F270" s="99" t="s">
        <v>152</v>
      </c>
      <c r="G270" s="792">
        <v>6309098263</v>
      </c>
      <c r="H270" s="793"/>
      <c r="I270" s="793"/>
      <c r="J270" s="794" t="s">
        <v>377</v>
      </c>
      <c r="K270" s="795"/>
      <c r="L270" s="796">
        <v>43612</v>
      </c>
      <c r="M270" s="796"/>
      <c r="N270" s="144">
        <v>1455974867</v>
      </c>
      <c r="O270" s="134">
        <f>102.12/78.05</f>
        <v>1.3083920563741192</v>
      </c>
      <c r="P270" s="136" t="s">
        <v>609</v>
      </c>
      <c r="Q270" s="785">
        <f>+G270/O270</f>
        <v>4822024279.5451431</v>
      </c>
      <c r="R270" s="786"/>
      <c r="S270" s="278" t="s">
        <v>642</v>
      </c>
      <c r="T270" s="278"/>
      <c r="U270" s="278"/>
    </row>
    <row r="271" spans="2:21" ht="15" customHeight="1" x14ac:dyDescent="0.2">
      <c r="B271" s="266" t="s">
        <v>378</v>
      </c>
      <c r="C271" s="267"/>
      <c r="D271" s="483" t="s">
        <v>1132</v>
      </c>
      <c r="E271" s="483"/>
      <c r="F271" s="99" t="s">
        <v>152</v>
      </c>
      <c r="G271" s="792"/>
      <c r="H271" s="793"/>
      <c r="I271" s="793"/>
      <c r="J271" s="794" t="s">
        <v>379</v>
      </c>
      <c r="K271" s="795"/>
      <c r="L271" s="796"/>
      <c r="M271" s="796"/>
      <c r="N271" s="144">
        <v>1455974867</v>
      </c>
      <c r="O271" s="134"/>
      <c r="P271" s="136"/>
      <c r="Q271" s="785"/>
      <c r="R271" s="786"/>
      <c r="S271" s="278" t="s">
        <v>319</v>
      </c>
      <c r="T271" s="278"/>
      <c r="U271" s="278"/>
    </row>
    <row r="272" spans="2:21" ht="15" customHeight="1" x14ac:dyDescent="0.2">
      <c r="B272" s="266" t="s">
        <v>380</v>
      </c>
      <c r="C272" s="267"/>
      <c r="D272" s="483" t="s">
        <v>1132</v>
      </c>
      <c r="E272" s="483"/>
      <c r="F272" s="99" t="s">
        <v>152</v>
      </c>
      <c r="G272" s="792"/>
      <c r="H272" s="793"/>
      <c r="I272" s="793"/>
      <c r="J272" s="794" t="s">
        <v>381</v>
      </c>
      <c r="K272" s="795"/>
      <c r="L272" s="796"/>
      <c r="M272" s="796"/>
      <c r="N272" s="144">
        <v>1455974867</v>
      </c>
      <c r="O272" s="134"/>
      <c r="P272" s="136"/>
      <c r="Q272" s="785"/>
      <c r="R272" s="786"/>
      <c r="S272" s="278" t="s">
        <v>319</v>
      </c>
      <c r="T272" s="278"/>
      <c r="U272" s="278"/>
    </row>
    <row r="273" spans="1:21" ht="30" customHeight="1" x14ac:dyDescent="0.25">
      <c r="B273" s="781" t="s">
        <v>382</v>
      </c>
      <c r="C273" s="781"/>
      <c r="D273" s="782" t="s">
        <v>1132</v>
      </c>
      <c r="E273" s="782"/>
      <c r="F273" s="111" t="s">
        <v>152</v>
      </c>
      <c r="G273" s="783">
        <v>2643821720</v>
      </c>
      <c r="H273" s="783"/>
      <c r="I273" s="783"/>
      <c r="J273" s="784" t="s">
        <v>383</v>
      </c>
      <c r="K273" s="784"/>
      <c r="L273" s="922">
        <v>43650</v>
      </c>
      <c r="M273" s="922"/>
      <c r="N273" s="145">
        <v>1455974867</v>
      </c>
      <c r="O273" s="134">
        <f>102.44/78.05</f>
        <v>1.3124919923126201</v>
      </c>
      <c r="P273" s="139" t="s">
        <v>643</v>
      </c>
      <c r="Q273" s="785">
        <f>+G273/O273</f>
        <v>2014352647.8524013</v>
      </c>
      <c r="R273" s="786"/>
      <c r="S273" s="781" t="s">
        <v>644</v>
      </c>
      <c r="T273" s="781"/>
      <c r="U273" s="781"/>
    </row>
    <row r="274" spans="1:21" ht="30" customHeight="1" x14ac:dyDescent="0.25">
      <c r="B274" s="781" t="s">
        <v>611</v>
      </c>
      <c r="C274" s="781"/>
      <c r="D274" s="782" t="s">
        <v>1132</v>
      </c>
      <c r="E274" s="782"/>
      <c r="F274" s="111" t="s">
        <v>152</v>
      </c>
      <c r="G274" s="783">
        <v>9754517</v>
      </c>
      <c r="H274" s="783"/>
      <c r="I274" s="783"/>
      <c r="J274" s="784" t="s">
        <v>383</v>
      </c>
      <c r="K274" s="784"/>
      <c r="L274" s="922">
        <v>43658</v>
      </c>
      <c r="M274" s="922"/>
      <c r="N274" s="145"/>
      <c r="O274" s="134">
        <f>102.71/78.05</f>
        <v>1.3159513132607303</v>
      </c>
      <c r="P274" s="139" t="s">
        <v>645</v>
      </c>
      <c r="Q274" s="785">
        <f>+G274/O274</f>
        <v>7412521.194138837</v>
      </c>
      <c r="R274" s="786"/>
      <c r="S274" s="781" t="s">
        <v>646</v>
      </c>
      <c r="T274" s="781"/>
      <c r="U274" s="781"/>
    </row>
    <row r="275" spans="1:21" ht="15" customHeight="1" x14ac:dyDescent="0.25">
      <c r="B275" s="781" t="s">
        <v>611</v>
      </c>
      <c r="C275" s="781"/>
      <c r="D275" s="782" t="s">
        <v>1132</v>
      </c>
      <c r="E275" s="782"/>
      <c r="F275" s="111" t="s">
        <v>152</v>
      </c>
      <c r="G275" s="783">
        <v>3518806545</v>
      </c>
      <c r="H275" s="783"/>
      <c r="I275" s="783"/>
      <c r="J275" s="784"/>
      <c r="K275" s="784"/>
      <c r="L275" s="922">
        <v>43916</v>
      </c>
      <c r="M275" s="922"/>
      <c r="N275" s="145"/>
      <c r="O275" s="134">
        <f>104.94/78.05</f>
        <v>1.3445227418321588</v>
      </c>
      <c r="P275" s="139" t="s">
        <v>1133</v>
      </c>
      <c r="Q275" s="785">
        <f>+G275/O275</f>
        <v>2617141707.9974275</v>
      </c>
      <c r="R275" s="786"/>
      <c r="S275" s="781"/>
      <c r="T275" s="781"/>
      <c r="U275" s="781"/>
    </row>
    <row r="276" spans="1:21" ht="15" customHeight="1" x14ac:dyDescent="0.2">
      <c r="A276" s="241"/>
      <c r="B276" s="787" t="s">
        <v>647</v>
      </c>
      <c r="C276" s="787"/>
      <c r="D276" s="924"/>
      <c r="E276" s="924"/>
      <c r="F276" s="242"/>
      <c r="G276" s="925">
        <f>SUM(G250:H274)</f>
        <v>65730763874</v>
      </c>
      <c r="H276" s="925"/>
      <c r="I276" s="925"/>
      <c r="J276" s="926"/>
      <c r="K276" s="926"/>
      <c r="L276" s="927"/>
      <c r="M276" s="927"/>
      <c r="N276" s="243">
        <f>SUM(N250:N274)</f>
        <v>51504945409</v>
      </c>
      <c r="O276" s="244"/>
      <c r="P276" s="245"/>
      <c r="Q276" s="928">
        <f>SUM(Q250:R275)</f>
        <v>54171980229.711578</v>
      </c>
      <c r="R276" s="929"/>
      <c r="S276" s="787">
        <f>+Q276-N276</f>
        <v>2667034820.7115784</v>
      </c>
      <c r="T276" s="787"/>
      <c r="U276" s="787"/>
    </row>
    <row r="277" spans="1:21" ht="15" customHeight="1" x14ac:dyDescent="0.2"/>
    <row r="278" spans="1:21" ht="15" x14ac:dyDescent="0.2">
      <c r="A278" s="1" t="s">
        <v>780</v>
      </c>
      <c r="B278" s="475" t="s">
        <v>526</v>
      </c>
      <c r="C278" s="475"/>
      <c r="D278" s="475"/>
      <c r="E278" s="475"/>
      <c r="F278" s="475"/>
      <c r="G278" s="475"/>
      <c r="H278" s="475"/>
      <c r="I278" s="475"/>
      <c r="J278" s="475"/>
      <c r="K278" s="475"/>
      <c r="L278" s="475"/>
      <c r="M278" s="475"/>
      <c r="N278" s="475"/>
      <c r="O278" s="475"/>
      <c r="P278" s="475"/>
      <c r="Q278" s="475"/>
      <c r="R278" s="475"/>
      <c r="S278" s="475"/>
      <c r="T278" s="475"/>
      <c r="U278" s="475"/>
    </row>
    <row r="279" spans="1:21" ht="15" x14ac:dyDescent="0.2">
      <c r="B279" s="788" t="s">
        <v>138</v>
      </c>
      <c r="C279" s="788"/>
      <c r="D279" s="789" t="s">
        <v>139</v>
      </c>
      <c r="E279" s="789"/>
      <c r="F279" s="789" t="s">
        <v>140</v>
      </c>
      <c r="G279" s="790" t="s">
        <v>141</v>
      </c>
      <c r="H279" s="790"/>
      <c r="I279" s="790"/>
      <c r="J279" s="790"/>
      <c r="K279" s="790"/>
      <c r="L279" s="790"/>
      <c r="M279" s="790"/>
      <c r="N279" s="790" t="s">
        <v>142</v>
      </c>
      <c r="O279" s="790"/>
      <c r="P279" s="790"/>
      <c r="Q279" s="790"/>
      <c r="R279" s="790"/>
      <c r="S279" s="790" t="s">
        <v>99</v>
      </c>
      <c r="T279" s="790"/>
      <c r="U279" s="790"/>
    </row>
    <row r="280" spans="1:21" ht="30" x14ac:dyDescent="0.2">
      <c r="B280" s="788"/>
      <c r="C280" s="788"/>
      <c r="D280" s="789"/>
      <c r="E280" s="789"/>
      <c r="F280" s="789"/>
      <c r="G280" s="791" t="s">
        <v>143</v>
      </c>
      <c r="H280" s="789"/>
      <c r="I280" s="789"/>
      <c r="J280" s="791" t="s">
        <v>144</v>
      </c>
      <c r="K280" s="791"/>
      <c r="L280" s="791" t="s">
        <v>145</v>
      </c>
      <c r="M280" s="791"/>
      <c r="N280" s="226" t="s">
        <v>146</v>
      </c>
      <c r="O280" s="226" t="s">
        <v>147</v>
      </c>
      <c r="P280" s="226" t="s">
        <v>148</v>
      </c>
      <c r="Q280" s="791" t="s">
        <v>149</v>
      </c>
      <c r="R280" s="791"/>
      <c r="S280" s="790"/>
      <c r="T280" s="790"/>
      <c r="U280" s="790"/>
    </row>
    <row r="281" spans="1:21" ht="15" x14ac:dyDescent="0.2">
      <c r="B281" s="765" t="s">
        <v>527</v>
      </c>
      <c r="C281" s="766"/>
      <c r="D281" s="449" t="s">
        <v>1134</v>
      </c>
      <c r="E281" s="451"/>
      <c r="F281" s="99" t="s">
        <v>152</v>
      </c>
      <c r="G281" s="769">
        <v>13016958191</v>
      </c>
      <c r="H281" s="769"/>
      <c r="I281" s="769"/>
      <c r="J281" s="770">
        <v>43465</v>
      </c>
      <c r="K281" s="771"/>
      <c r="L281" s="772">
        <v>43462</v>
      </c>
      <c r="M281" s="773"/>
      <c r="N281" s="774">
        <v>10214287467</v>
      </c>
      <c r="O281" s="146">
        <f>142.84/111.82</f>
        <v>1.2774101234126276</v>
      </c>
      <c r="P281" s="147" t="s">
        <v>528</v>
      </c>
      <c r="Q281" s="776">
        <f>+G281/O281</f>
        <v>10190116668.42355</v>
      </c>
      <c r="R281" s="776"/>
      <c r="S281" s="278" t="s">
        <v>532</v>
      </c>
      <c r="T281" s="278"/>
      <c r="U281" s="278"/>
    </row>
    <row r="282" spans="1:21" ht="15" x14ac:dyDescent="0.2">
      <c r="B282" s="767"/>
      <c r="C282" s="768"/>
      <c r="D282" s="777" t="s">
        <v>1134</v>
      </c>
      <c r="E282" s="778"/>
      <c r="F282" s="99" t="s">
        <v>152</v>
      </c>
      <c r="G282" s="769">
        <v>30876023</v>
      </c>
      <c r="H282" s="769"/>
      <c r="I282" s="769"/>
      <c r="J282" s="770">
        <v>43465</v>
      </c>
      <c r="K282" s="771"/>
      <c r="L282" s="772">
        <v>43469</v>
      </c>
      <c r="M282" s="773"/>
      <c r="N282" s="775"/>
      <c r="O282" s="146">
        <f>142.84/111.82</f>
        <v>1.2774101234126276</v>
      </c>
      <c r="P282" s="147" t="s">
        <v>528</v>
      </c>
      <c r="Q282" s="776">
        <f>+G282/O282</f>
        <v>24170798.738868661</v>
      </c>
      <c r="R282" s="776"/>
      <c r="S282" s="278" t="s">
        <v>353</v>
      </c>
      <c r="T282" s="278"/>
      <c r="U282" s="278"/>
    </row>
    <row r="283" spans="1:21" ht="15" x14ac:dyDescent="0.2">
      <c r="B283" s="278" t="s">
        <v>781</v>
      </c>
      <c r="C283" s="278"/>
      <c r="D283" s="777" t="s">
        <v>1134</v>
      </c>
      <c r="E283" s="778"/>
      <c r="F283" s="99" t="s">
        <v>152</v>
      </c>
      <c r="G283" s="779">
        <v>55856315730</v>
      </c>
      <c r="H283" s="779"/>
      <c r="I283" s="779"/>
      <c r="J283" s="770">
        <v>43830</v>
      </c>
      <c r="K283" s="771"/>
      <c r="L283" s="770">
        <v>43829</v>
      </c>
      <c r="M283" s="771"/>
      <c r="N283" s="234">
        <v>42105325891</v>
      </c>
      <c r="O283" s="188">
        <f>103.54/78.05</f>
        <v>1.3265855221012173</v>
      </c>
      <c r="P283" s="189" t="s">
        <v>782</v>
      </c>
      <c r="Q283" s="780">
        <f>+G283/O283</f>
        <v>42105325890.733047</v>
      </c>
      <c r="R283" s="780"/>
      <c r="S283" s="278" t="s">
        <v>783</v>
      </c>
      <c r="T283" s="278"/>
      <c r="U283" s="278"/>
    </row>
  </sheetData>
  <mergeCells count="1734">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L267:M267"/>
    <mergeCell ref="Q267:R267"/>
    <mergeCell ref="S265:U265"/>
    <mergeCell ref="B266:C266"/>
    <mergeCell ref="D266:E266"/>
    <mergeCell ref="G266:I266"/>
    <mergeCell ref="L274:M274"/>
    <mergeCell ref="Q269:R269"/>
    <mergeCell ref="S267:U267"/>
    <mergeCell ref="B268:C268"/>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B257:C257"/>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B236:U236"/>
    <mergeCell ref="B237:C238"/>
    <mergeCell ref="D237:E238"/>
    <mergeCell ref="F237:F238"/>
    <mergeCell ref="G237:K237"/>
    <mergeCell ref="L237:M237"/>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G249:I249"/>
    <mergeCell ref="J249:K249"/>
    <mergeCell ref="L249:M249"/>
    <mergeCell ref="Q249:R249"/>
    <mergeCell ref="L248:M248"/>
    <mergeCell ref="B227:C227"/>
    <mergeCell ref="D227:E227"/>
    <mergeCell ref="G227:I227"/>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3:C233"/>
    <mergeCell ref="D233:E233"/>
    <mergeCell ref="S233:U233"/>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L211:M211"/>
    <mergeCell ref="Q211:R211"/>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B207:C207"/>
    <mergeCell ref="D207:E207"/>
    <mergeCell ref="G207:I207"/>
    <mergeCell ref="J207:K207"/>
    <mergeCell ref="L207:M207"/>
    <mergeCell ref="Q207:R207"/>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J204:K204"/>
    <mergeCell ref="L204:M204"/>
    <mergeCell ref="Q204:R204"/>
    <mergeCell ref="S204:U204"/>
    <mergeCell ref="B203:C203"/>
    <mergeCell ref="D203:E203"/>
    <mergeCell ref="G203:I203"/>
    <mergeCell ref="J203:K203"/>
    <mergeCell ref="L203:M203"/>
    <mergeCell ref="Q203:R203"/>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L196:M196"/>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H191"/>
    <mergeCell ref="J191:K191"/>
    <mergeCell ref="L191:M191"/>
    <mergeCell ref="Q191:R191"/>
    <mergeCell ref="S191:U191"/>
    <mergeCell ref="B189:C189"/>
    <mergeCell ref="D189:E189"/>
    <mergeCell ref="J189:K189"/>
    <mergeCell ref="L189:M189"/>
    <mergeCell ref="Q189:R189"/>
    <mergeCell ref="S189:U18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B172:C172"/>
    <mergeCell ref="D172:E172"/>
    <mergeCell ref="G172:I172"/>
    <mergeCell ref="J172:K172"/>
    <mergeCell ref="L172:M172"/>
    <mergeCell ref="Q172:R172"/>
    <mergeCell ref="S172:U172"/>
    <mergeCell ref="B178:C178"/>
    <mergeCell ref="D178:E178"/>
    <mergeCell ref="G178:I178"/>
    <mergeCell ref="J178:K178"/>
    <mergeCell ref="L178:M178"/>
    <mergeCell ref="Q178:R178"/>
    <mergeCell ref="S178:U178"/>
    <mergeCell ref="G177:I177"/>
    <mergeCell ref="J177:K177"/>
    <mergeCell ref="L177:M177"/>
    <mergeCell ref="Q177:R177"/>
    <mergeCell ref="L176:M176"/>
    <mergeCell ref="S165:U165"/>
    <mergeCell ref="G164:I164"/>
    <mergeCell ref="J164:K164"/>
    <mergeCell ref="L164:M164"/>
    <mergeCell ref="Q164:R164"/>
    <mergeCell ref="S168:U168"/>
    <mergeCell ref="B169:C169"/>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68:C168"/>
    <mergeCell ref="D168:E168"/>
    <mergeCell ref="G168:I168"/>
    <mergeCell ref="J168:K168"/>
    <mergeCell ref="L168:M168"/>
    <mergeCell ref="D158:E158"/>
    <mergeCell ref="G158:I158"/>
    <mergeCell ref="J158:K158"/>
    <mergeCell ref="L158:M158"/>
    <mergeCell ref="Q158:R158"/>
    <mergeCell ref="G159:I159"/>
    <mergeCell ref="J159:K159"/>
    <mergeCell ref="L159:M159"/>
    <mergeCell ref="Q159:R159"/>
    <mergeCell ref="S159:U159"/>
    <mergeCell ref="B160:C160"/>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B165:C165"/>
    <mergeCell ref="D165:E165"/>
    <mergeCell ref="G165:I165"/>
    <mergeCell ref="J165:K165"/>
    <mergeCell ref="L165:M165"/>
    <mergeCell ref="Q165:R165"/>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8:U158"/>
    <mergeCell ref="B158:C158"/>
    <mergeCell ref="B150:C150"/>
    <mergeCell ref="G150:I150"/>
    <mergeCell ref="S152:U152"/>
    <mergeCell ref="B153:C153"/>
    <mergeCell ref="D153:E153"/>
    <mergeCell ref="G153:I153"/>
    <mergeCell ref="J153:K153"/>
    <mergeCell ref="L153:M153"/>
    <mergeCell ref="Q153:R153"/>
    <mergeCell ref="S153:U153"/>
    <mergeCell ref="B152:C152"/>
    <mergeCell ref="D152:E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G152:H152"/>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B147:C147"/>
    <mergeCell ref="D147:E147"/>
    <mergeCell ref="G147:I147"/>
    <mergeCell ref="J147:K147"/>
    <mergeCell ref="L147:M147"/>
    <mergeCell ref="Q147:R147"/>
    <mergeCell ref="S147:U147"/>
    <mergeCell ref="B142:C142"/>
    <mergeCell ref="D142:E142"/>
    <mergeCell ref="G142:I142"/>
    <mergeCell ref="J142:K142"/>
    <mergeCell ref="L142:M142"/>
    <mergeCell ref="Q142:R142"/>
    <mergeCell ref="S142:U142"/>
    <mergeCell ref="L145:M145"/>
    <mergeCell ref="L143:M143"/>
    <mergeCell ref="B143:C143"/>
    <mergeCell ref="D143:E143"/>
    <mergeCell ref="G143:I143"/>
    <mergeCell ref="J143:K143"/>
    <mergeCell ref="Q143:R143"/>
    <mergeCell ref="S143:U143"/>
    <mergeCell ref="B144:U144"/>
    <mergeCell ref="B145:C146"/>
    <mergeCell ref="D145:E146"/>
    <mergeCell ref="F145:F146"/>
    <mergeCell ref="G145:K145"/>
    <mergeCell ref="N145:R145"/>
    <mergeCell ref="S145:U146"/>
    <mergeCell ref="G146:I146"/>
    <mergeCell ref="J146:K146"/>
    <mergeCell ref="L146:M146"/>
    <mergeCell ref="Q146:R146"/>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U162"/>
    <mergeCell ref="B163:C164"/>
    <mergeCell ref="D163:E164"/>
    <mergeCell ref="F163:F164"/>
    <mergeCell ref="G163:K163"/>
    <mergeCell ref="N163:R163"/>
    <mergeCell ref="S163:U164"/>
    <mergeCell ref="L163:M163"/>
    <mergeCell ref="L161:M161"/>
    <mergeCell ref="B173:C173"/>
    <mergeCell ref="D173:E173"/>
    <mergeCell ref="G173:I173"/>
    <mergeCell ref="J173:K173"/>
    <mergeCell ref="L173:M173"/>
    <mergeCell ref="Q173:R173"/>
    <mergeCell ref="S173:U173"/>
    <mergeCell ref="B175:U175"/>
    <mergeCell ref="B176:C177"/>
    <mergeCell ref="D176:E177"/>
    <mergeCell ref="F176:F177"/>
    <mergeCell ref="G176:K176"/>
    <mergeCell ref="N176:R176"/>
    <mergeCell ref="S176:U177"/>
    <mergeCell ref="G189:I189"/>
    <mergeCell ref="B190:C190"/>
    <mergeCell ref="D190:E190"/>
    <mergeCell ref="G190:I190"/>
    <mergeCell ref="J190:K190"/>
    <mergeCell ref="L190:M190"/>
    <mergeCell ref="Q190:R190"/>
    <mergeCell ref="S190:U190"/>
    <mergeCell ref="S181:U181"/>
    <mergeCell ref="B182:C182"/>
    <mergeCell ref="D182:E182"/>
    <mergeCell ref="G182:I182"/>
    <mergeCell ref="J182:K182"/>
    <mergeCell ref="L182:M182"/>
    <mergeCell ref="Q182:R182"/>
    <mergeCell ref="S182:U182"/>
    <mergeCell ref="B181:C181"/>
    <mergeCell ref="D181:E181"/>
    <mergeCell ref="B195:U195"/>
    <mergeCell ref="B196:C197"/>
    <mergeCell ref="D196:E197"/>
    <mergeCell ref="F196:F197"/>
    <mergeCell ref="G196:K196"/>
    <mergeCell ref="N196:R196"/>
    <mergeCell ref="S196:U19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B198:C198"/>
    <mergeCell ref="D198:E198"/>
    <mergeCell ref="G198:I198"/>
    <mergeCell ref="J198:K198"/>
    <mergeCell ref="L198:M198"/>
    <mergeCell ref="Q198:R198"/>
    <mergeCell ref="S198:U198"/>
    <mergeCell ref="G197:I197"/>
    <mergeCell ref="J197:K197"/>
    <mergeCell ref="L197:M197"/>
    <mergeCell ref="Q197:R197"/>
    <mergeCell ref="B230:C230"/>
    <mergeCell ref="D230:E230"/>
    <mergeCell ref="G230:I230"/>
    <mergeCell ref="J230:K230"/>
    <mergeCell ref="L230:M230"/>
    <mergeCell ref="Q230:R230"/>
    <mergeCell ref="S230:U230"/>
    <mergeCell ref="B231:C231"/>
    <mergeCell ref="D231:E231"/>
    <mergeCell ref="G231:I231"/>
    <mergeCell ref="J231:K231"/>
    <mergeCell ref="L231:M231"/>
    <mergeCell ref="Q231:R231"/>
    <mergeCell ref="S231:U231"/>
    <mergeCell ref="B232:C232"/>
    <mergeCell ref="D232:E232"/>
    <mergeCell ref="G232:I232"/>
    <mergeCell ref="J232:K232"/>
    <mergeCell ref="Q232:R232"/>
    <mergeCell ref="S232:U232"/>
    <mergeCell ref="N237:R237"/>
    <mergeCell ref="S237:U238"/>
    <mergeCell ref="G238:I238"/>
    <mergeCell ref="J238:K238"/>
    <mergeCell ref="L238:M238"/>
    <mergeCell ref="Q238:R238"/>
    <mergeCell ref="B239:C239"/>
    <mergeCell ref="D239:E239"/>
    <mergeCell ref="G239:I239"/>
    <mergeCell ref="J239:K239"/>
    <mergeCell ref="L239:M239"/>
    <mergeCell ref="Q239:R239"/>
    <mergeCell ref="S239:U239"/>
    <mergeCell ref="B247:U247"/>
    <mergeCell ref="B248:C249"/>
    <mergeCell ref="D248:E249"/>
    <mergeCell ref="F248:F249"/>
    <mergeCell ref="G248:K248"/>
    <mergeCell ref="N248:R248"/>
    <mergeCell ref="S248:U249"/>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B276:C276"/>
    <mergeCell ref="B278:U278"/>
    <mergeCell ref="B279:C280"/>
    <mergeCell ref="D279:E280"/>
    <mergeCell ref="F279:F280"/>
    <mergeCell ref="G279:K279"/>
    <mergeCell ref="L279:M279"/>
    <mergeCell ref="N279:R279"/>
    <mergeCell ref="S279:U280"/>
    <mergeCell ref="G280:I280"/>
    <mergeCell ref="J280:K280"/>
    <mergeCell ref="L280:M280"/>
    <mergeCell ref="Q280:R280"/>
    <mergeCell ref="D275:E275"/>
    <mergeCell ref="G275:I275"/>
    <mergeCell ref="J275:K275"/>
    <mergeCell ref="L275:M275"/>
    <mergeCell ref="Q275:R275"/>
    <mergeCell ref="S275:U275"/>
    <mergeCell ref="L273:M273"/>
    <mergeCell ref="G274:I274"/>
    <mergeCell ref="J274:K274"/>
    <mergeCell ref="B281:C282"/>
    <mergeCell ref="D281:E281"/>
    <mergeCell ref="G281:I281"/>
    <mergeCell ref="J281:K281"/>
    <mergeCell ref="L281:M281"/>
    <mergeCell ref="N281:N282"/>
    <mergeCell ref="Q281:R281"/>
    <mergeCell ref="S281:U281"/>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s>
  <hyperlinks>
    <hyperlink ref="Q224:R224" r:id="rId1" display="..\..\Varios\2019-10-07 Cálculos incumplimiento fondeo Ambiental.xlsx" xr:uid="{DC42C5E0-8654-4CA0-9691-B00D730F9356}"/>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8"/>
  <sheetViews>
    <sheetView topLeftCell="A4" workbookViewId="0">
      <selection activeCell="B23" sqref="B23:L24"/>
    </sheetView>
  </sheetViews>
  <sheetFormatPr baseColWidth="10" defaultColWidth="11.5703125" defaultRowHeight="15" x14ac:dyDescent="0.25"/>
  <cols>
    <col min="1" max="11" width="11.5703125" style="161"/>
    <col min="12" max="12" width="14.5703125" style="161" customWidth="1"/>
    <col min="13" max="16384" width="11.5703125" style="161"/>
  </cols>
  <sheetData>
    <row r="1" spans="2:12" x14ac:dyDescent="0.25">
      <c r="B1" s="951"/>
      <c r="C1" s="952"/>
      <c r="D1" s="953"/>
      <c r="E1" s="957" t="s">
        <v>390</v>
      </c>
      <c r="F1" s="957"/>
      <c r="G1" s="957"/>
      <c r="H1" s="957"/>
      <c r="I1" s="957"/>
      <c r="J1" s="957"/>
      <c r="K1" s="959"/>
      <c r="L1" s="960"/>
    </row>
    <row r="2" spans="2:12" x14ac:dyDescent="0.25">
      <c r="B2" s="954"/>
      <c r="C2" s="955"/>
      <c r="D2" s="956"/>
      <c r="E2" s="958"/>
      <c r="F2" s="958"/>
      <c r="G2" s="958"/>
      <c r="H2" s="958"/>
      <c r="I2" s="958"/>
      <c r="J2" s="958"/>
      <c r="K2" s="961"/>
      <c r="L2" s="962"/>
    </row>
    <row r="3" spans="2:12" x14ac:dyDescent="0.25">
      <c r="B3" s="954"/>
      <c r="C3" s="955"/>
      <c r="D3" s="956"/>
      <c r="E3" s="958"/>
      <c r="F3" s="958"/>
      <c r="G3" s="958"/>
      <c r="H3" s="958"/>
      <c r="I3" s="958"/>
      <c r="J3" s="958"/>
      <c r="K3" s="961"/>
      <c r="L3" s="962"/>
    </row>
    <row r="4" spans="2:12" x14ac:dyDescent="0.25">
      <c r="B4" s="954"/>
      <c r="C4" s="955"/>
      <c r="D4" s="956"/>
      <c r="E4" s="963" t="s">
        <v>484</v>
      </c>
      <c r="F4" s="963"/>
      <c r="G4" s="963"/>
      <c r="H4" s="963"/>
      <c r="I4" s="963"/>
      <c r="J4" s="963"/>
      <c r="K4" s="961"/>
      <c r="L4" s="962"/>
    </row>
    <row r="5" spans="2:12" x14ac:dyDescent="0.25">
      <c r="B5" s="954"/>
      <c r="C5" s="955"/>
      <c r="D5" s="956"/>
      <c r="E5" s="964"/>
      <c r="F5" s="964"/>
      <c r="G5" s="964"/>
      <c r="H5" s="964"/>
      <c r="I5" s="965" t="s">
        <v>459</v>
      </c>
      <c r="J5" s="966"/>
      <c r="K5" s="961"/>
      <c r="L5" s="962"/>
    </row>
    <row r="6" spans="2:12" ht="24" x14ac:dyDescent="0.25">
      <c r="B6" s="954"/>
      <c r="C6" s="955"/>
      <c r="D6" s="956"/>
      <c r="E6" s="164" t="s">
        <v>457</v>
      </c>
      <c r="F6" s="165">
        <v>43929</v>
      </c>
      <c r="G6" s="166" t="s">
        <v>458</v>
      </c>
      <c r="H6" s="165">
        <v>43936</v>
      </c>
      <c r="I6" s="965"/>
      <c r="J6" s="966"/>
      <c r="K6" s="967"/>
      <c r="L6" s="968"/>
    </row>
    <row r="7" spans="2:12" ht="24" x14ac:dyDescent="0.25">
      <c r="B7" s="948" t="s">
        <v>392</v>
      </c>
      <c r="C7" s="948"/>
      <c r="D7" s="948"/>
      <c r="E7" s="948" t="s">
        <v>109</v>
      </c>
      <c r="F7" s="948"/>
      <c r="G7" s="948" t="s">
        <v>110</v>
      </c>
      <c r="H7" s="948"/>
      <c r="I7" s="213" t="s">
        <v>4</v>
      </c>
      <c r="J7" s="213" t="s">
        <v>2</v>
      </c>
      <c r="K7" s="949" t="s">
        <v>0</v>
      </c>
      <c r="L7" s="949"/>
    </row>
    <row r="8" spans="2:12" ht="24" x14ac:dyDescent="0.25">
      <c r="B8" s="950" t="s">
        <v>395</v>
      </c>
      <c r="C8" s="950"/>
      <c r="D8" s="950"/>
      <c r="E8" s="948" t="s">
        <v>396</v>
      </c>
      <c r="F8" s="948"/>
      <c r="G8" s="948" t="s">
        <v>396</v>
      </c>
      <c r="H8" s="948"/>
      <c r="I8" s="167">
        <v>41944</v>
      </c>
      <c r="J8" s="213">
        <v>1</v>
      </c>
      <c r="K8" s="949" t="s">
        <v>460</v>
      </c>
      <c r="L8" s="949"/>
    </row>
    <row r="9" spans="2:12" x14ac:dyDescent="0.25">
      <c r="B9" s="939" t="s">
        <v>688</v>
      </c>
      <c r="C9" s="940"/>
      <c r="D9" s="940"/>
      <c r="E9" s="940"/>
      <c r="F9" s="940"/>
      <c r="G9" s="941"/>
      <c r="H9" s="939" t="s">
        <v>689</v>
      </c>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9"/>
      <c r="C21" s="940"/>
      <c r="D21" s="940"/>
      <c r="E21" s="940"/>
      <c r="F21" s="940"/>
      <c r="G21" s="941"/>
      <c r="H21" s="939"/>
      <c r="I21" s="940"/>
      <c r="J21" s="940"/>
      <c r="K21" s="940"/>
      <c r="L21" s="941"/>
    </row>
    <row r="22" spans="2:12" x14ac:dyDescent="0.25">
      <c r="B22" s="939"/>
      <c r="C22" s="940"/>
      <c r="D22" s="940"/>
      <c r="E22" s="940"/>
      <c r="F22" s="940"/>
      <c r="G22" s="941"/>
      <c r="H22" s="939"/>
      <c r="I22" s="940"/>
      <c r="J22" s="940"/>
      <c r="K22" s="940"/>
      <c r="L22" s="941"/>
    </row>
    <row r="23" spans="2:12" x14ac:dyDescent="0.25">
      <c r="B23" s="930" t="s">
        <v>1052</v>
      </c>
      <c r="C23" s="931"/>
      <c r="D23" s="931"/>
      <c r="E23" s="931"/>
      <c r="F23" s="931"/>
      <c r="G23" s="931"/>
      <c r="H23" s="931"/>
      <c r="I23" s="931"/>
      <c r="J23" s="931"/>
      <c r="K23" s="931"/>
      <c r="L23" s="932"/>
    </row>
    <row r="24" spans="2:12" ht="15.75" thickBot="1" x14ac:dyDescent="0.3">
      <c r="B24" s="933"/>
      <c r="C24" s="934"/>
      <c r="D24" s="934"/>
      <c r="E24" s="934"/>
      <c r="F24" s="934"/>
      <c r="G24" s="934"/>
      <c r="H24" s="934"/>
      <c r="I24" s="934"/>
      <c r="J24" s="934"/>
      <c r="K24" s="934"/>
      <c r="L24" s="935"/>
    </row>
    <row r="25" spans="2:12" x14ac:dyDescent="0.25">
      <c r="B25" s="936" t="s">
        <v>688</v>
      </c>
      <c r="C25" s="937"/>
      <c r="D25" s="937"/>
      <c r="E25" s="937"/>
      <c r="F25" s="937"/>
      <c r="G25" s="938"/>
      <c r="H25" s="936" t="s">
        <v>689</v>
      </c>
      <c r="I25" s="937"/>
      <c r="J25" s="937"/>
      <c r="K25" s="937"/>
      <c r="L25" s="938"/>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9"/>
      <c r="C37" s="940"/>
      <c r="D37" s="940"/>
      <c r="E37" s="940"/>
      <c r="F37" s="940"/>
      <c r="G37" s="941"/>
      <c r="H37" s="939"/>
      <c r="I37" s="940"/>
      <c r="J37" s="940"/>
      <c r="K37" s="940"/>
      <c r="L37" s="941"/>
    </row>
    <row r="38" spans="2:12" x14ac:dyDescent="0.25">
      <c r="B38" s="939"/>
      <c r="C38" s="940"/>
      <c r="D38" s="940"/>
      <c r="E38" s="940"/>
      <c r="F38" s="940"/>
      <c r="G38" s="941"/>
      <c r="H38" s="939"/>
      <c r="I38" s="940"/>
      <c r="J38" s="940"/>
      <c r="K38" s="940"/>
      <c r="L38" s="941"/>
    </row>
    <row r="39" spans="2:12" x14ac:dyDescent="0.25">
      <c r="B39" s="930"/>
      <c r="C39" s="931"/>
      <c r="D39" s="931"/>
      <c r="E39" s="931"/>
      <c r="F39" s="931"/>
      <c r="G39" s="932"/>
      <c r="H39" s="942"/>
      <c r="I39" s="943"/>
      <c r="J39" s="943"/>
      <c r="K39" s="943"/>
      <c r="L39" s="944"/>
    </row>
    <row r="40" spans="2:12" ht="36" customHeight="1" thickBot="1" x14ac:dyDescent="0.3">
      <c r="B40" s="933"/>
      <c r="C40" s="934"/>
      <c r="D40" s="934"/>
      <c r="E40" s="934"/>
      <c r="F40" s="934"/>
      <c r="G40" s="935"/>
      <c r="H40" s="945"/>
      <c r="I40" s="946"/>
      <c r="J40" s="946"/>
      <c r="K40" s="946"/>
      <c r="L40" s="947"/>
    </row>
    <row r="41" spans="2:12" ht="15" customHeight="1" x14ac:dyDescent="0.25">
      <c r="B41" s="936" t="s">
        <v>688</v>
      </c>
      <c r="C41" s="937"/>
      <c r="D41" s="937"/>
      <c r="E41" s="937"/>
      <c r="F41" s="937"/>
      <c r="G41" s="938"/>
      <c r="H41" s="936" t="s">
        <v>689</v>
      </c>
      <c r="I41" s="937"/>
      <c r="J41" s="937"/>
      <c r="K41" s="937"/>
      <c r="L41" s="938"/>
    </row>
    <row r="42" spans="2:12" ht="15" customHeight="1" x14ac:dyDescent="0.25">
      <c r="B42" s="939"/>
      <c r="C42" s="940"/>
      <c r="D42" s="940"/>
      <c r="E42" s="940"/>
      <c r="F42" s="940"/>
      <c r="G42" s="941"/>
      <c r="H42" s="939"/>
      <c r="I42" s="940"/>
      <c r="J42" s="940"/>
      <c r="K42" s="940"/>
      <c r="L42" s="941"/>
    </row>
    <row r="43" spans="2:12" ht="15" customHeight="1" x14ac:dyDescent="0.25">
      <c r="B43" s="939"/>
      <c r="C43" s="940"/>
      <c r="D43" s="940"/>
      <c r="E43" s="940"/>
      <c r="F43" s="940"/>
      <c r="G43" s="941"/>
      <c r="H43" s="939"/>
      <c r="I43" s="940"/>
      <c r="J43" s="940"/>
      <c r="K43" s="940"/>
      <c r="L43" s="941"/>
    </row>
    <row r="44" spans="2:12" ht="15" customHeight="1" x14ac:dyDescent="0.25">
      <c r="B44" s="939"/>
      <c r="C44" s="940"/>
      <c r="D44" s="940"/>
      <c r="E44" s="940"/>
      <c r="F44" s="940"/>
      <c r="G44" s="941"/>
      <c r="H44" s="939"/>
      <c r="I44" s="940"/>
      <c r="J44" s="940"/>
      <c r="K44" s="940"/>
      <c r="L44" s="941"/>
    </row>
    <row r="45" spans="2:12" ht="15" customHeight="1" x14ac:dyDescent="0.25">
      <c r="B45" s="939"/>
      <c r="C45" s="940"/>
      <c r="D45" s="940"/>
      <c r="E45" s="940"/>
      <c r="F45" s="940"/>
      <c r="G45" s="941"/>
      <c r="H45" s="939"/>
      <c r="I45" s="940"/>
      <c r="J45" s="940"/>
      <c r="K45" s="940"/>
      <c r="L45" s="941"/>
    </row>
    <row r="46" spans="2:12" ht="15" customHeight="1" x14ac:dyDescent="0.25">
      <c r="B46" s="939"/>
      <c r="C46" s="940"/>
      <c r="D46" s="940"/>
      <c r="E46" s="940"/>
      <c r="F46" s="940"/>
      <c r="G46" s="941"/>
      <c r="H46" s="939"/>
      <c r="I46" s="940"/>
      <c r="J46" s="940"/>
      <c r="K46" s="940"/>
      <c r="L46" s="941"/>
    </row>
    <row r="47" spans="2:12" ht="15" customHeight="1" x14ac:dyDescent="0.25">
      <c r="B47" s="939"/>
      <c r="C47" s="940"/>
      <c r="D47" s="940"/>
      <c r="E47" s="940"/>
      <c r="F47" s="940"/>
      <c r="G47" s="941"/>
      <c r="H47" s="939"/>
      <c r="I47" s="940"/>
      <c r="J47" s="940"/>
      <c r="K47" s="940"/>
      <c r="L47" s="941"/>
    </row>
    <row r="48" spans="2:12" ht="15" customHeight="1" x14ac:dyDescent="0.25">
      <c r="B48" s="939"/>
      <c r="C48" s="940"/>
      <c r="D48" s="940"/>
      <c r="E48" s="940"/>
      <c r="F48" s="940"/>
      <c r="G48" s="941"/>
      <c r="H48" s="939"/>
      <c r="I48" s="940"/>
      <c r="J48" s="940"/>
      <c r="K48" s="940"/>
      <c r="L48" s="941"/>
    </row>
    <row r="49" spans="2:12" ht="15" customHeight="1" x14ac:dyDescent="0.25">
      <c r="B49" s="939"/>
      <c r="C49" s="940"/>
      <c r="D49" s="940"/>
      <c r="E49" s="940"/>
      <c r="F49" s="940"/>
      <c r="G49" s="941"/>
      <c r="H49" s="939"/>
      <c r="I49" s="940"/>
      <c r="J49" s="940"/>
      <c r="K49" s="940"/>
      <c r="L49" s="941"/>
    </row>
    <row r="50" spans="2:12" ht="15" customHeight="1" x14ac:dyDescent="0.25">
      <c r="B50" s="939"/>
      <c r="C50" s="940"/>
      <c r="D50" s="940"/>
      <c r="E50" s="940"/>
      <c r="F50" s="940"/>
      <c r="G50" s="941"/>
      <c r="H50" s="939"/>
      <c r="I50" s="940"/>
      <c r="J50" s="940"/>
      <c r="K50" s="940"/>
      <c r="L50" s="941"/>
    </row>
    <row r="51" spans="2:12" ht="15" customHeight="1" x14ac:dyDescent="0.25">
      <c r="B51" s="939"/>
      <c r="C51" s="940"/>
      <c r="D51" s="940"/>
      <c r="E51" s="940"/>
      <c r="F51" s="940"/>
      <c r="G51" s="941"/>
      <c r="H51" s="939"/>
      <c r="I51" s="940"/>
      <c r="J51" s="940"/>
      <c r="K51" s="940"/>
      <c r="L51" s="941"/>
    </row>
    <row r="52" spans="2:12" ht="15" customHeight="1" x14ac:dyDescent="0.25">
      <c r="B52" s="939"/>
      <c r="C52" s="940"/>
      <c r="D52" s="940"/>
      <c r="E52" s="940"/>
      <c r="F52" s="940"/>
      <c r="G52" s="941"/>
      <c r="H52" s="939"/>
      <c r="I52" s="940"/>
      <c r="J52" s="940"/>
      <c r="K52" s="940"/>
      <c r="L52" s="941"/>
    </row>
    <row r="53" spans="2:12" ht="15" customHeight="1" x14ac:dyDescent="0.25">
      <c r="B53" s="939"/>
      <c r="C53" s="940"/>
      <c r="D53" s="940"/>
      <c r="E53" s="940"/>
      <c r="F53" s="940"/>
      <c r="G53" s="941"/>
      <c r="H53" s="939"/>
      <c r="I53" s="940"/>
      <c r="J53" s="940"/>
      <c r="K53" s="940"/>
      <c r="L53" s="941"/>
    </row>
    <row r="54" spans="2:12" x14ac:dyDescent="0.25">
      <c r="B54" s="939"/>
      <c r="C54" s="940"/>
      <c r="D54" s="940"/>
      <c r="E54" s="940"/>
      <c r="F54" s="940"/>
      <c r="G54" s="941"/>
      <c r="H54" s="939"/>
      <c r="I54" s="940"/>
      <c r="J54" s="940"/>
      <c r="K54" s="940"/>
      <c r="L54" s="941"/>
    </row>
    <row r="55" spans="2:12" ht="31.5" customHeight="1" x14ac:dyDescent="0.25">
      <c r="B55" s="930" t="s">
        <v>1048</v>
      </c>
      <c r="C55" s="931"/>
      <c r="D55" s="931"/>
      <c r="E55" s="931"/>
      <c r="F55" s="931"/>
      <c r="G55" s="932"/>
      <c r="H55" s="942" t="s">
        <v>1049</v>
      </c>
      <c r="I55" s="943"/>
      <c r="J55" s="943"/>
      <c r="K55" s="943"/>
      <c r="L55" s="944"/>
    </row>
    <row r="56" spans="2:12" ht="15.75" thickBot="1" x14ac:dyDescent="0.3">
      <c r="B56" s="933"/>
      <c r="C56" s="934"/>
      <c r="D56" s="934"/>
      <c r="E56" s="934"/>
      <c r="F56" s="934"/>
      <c r="G56" s="935"/>
      <c r="H56" s="945"/>
      <c r="I56" s="946"/>
      <c r="J56" s="946"/>
      <c r="K56" s="946"/>
      <c r="L56" s="947"/>
    </row>
    <row r="57" spans="2:12" x14ac:dyDescent="0.25">
      <c r="B57" s="936" t="s">
        <v>688</v>
      </c>
      <c r="C57" s="937"/>
      <c r="D57" s="937"/>
      <c r="E57" s="937"/>
      <c r="F57" s="937"/>
      <c r="G57" s="938"/>
      <c r="H57" s="936" t="s">
        <v>689</v>
      </c>
      <c r="I57" s="937"/>
      <c r="J57" s="937"/>
      <c r="K57" s="937"/>
      <c r="L57" s="938"/>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x14ac:dyDescent="0.25">
      <c r="B71" s="930" t="s">
        <v>1050</v>
      </c>
      <c r="C71" s="931"/>
      <c r="D71" s="931"/>
      <c r="E71" s="931"/>
      <c r="F71" s="931"/>
      <c r="G71" s="931"/>
      <c r="H71" s="931"/>
      <c r="I71" s="931"/>
      <c r="J71" s="931"/>
      <c r="K71" s="931"/>
      <c r="L71" s="932"/>
    </row>
    <row r="72" spans="2:12" ht="29.25" customHeight="1" thickBot="1" x14ac:dyDescent="0.3">
      <c r="B72" s="933"/>
      <c r="C72" s="934"/>
      <c r="D72" s="934"/>
      <c r="E72" s="934"/>
      <c r="F72" s="934"/>
      <c r="G72" s="934"/>
      <c r="H72" s="934"/>
      <c r="I72" s="934"/>
      <c r="J72" s="934"/>
      <c r="K72" s="934"/>
      <c r="L72" s="935"/>
    </row>
    <row r="73" spans="2:12" x14ac:dyDescent="0.25">
      <c r="B73" s="936" t="s">
        <v>688</v>
      </c>
      <c r="C73" s="937"/>
      <c r="D73" s="937"/>
      <c r="E73" s="937"/>
      <c r="F73" s="937"/>
      <c r="G73" s="938"/>
      <c r="H73" s="936" t="s">
        <v>689</v>
      </c>
      <c r="I73" s="937"/>
      <c r="J73" s="937"/>
      <c r="K73" s="937"/>
      <c r="L73" s="938"/>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x14ac:dyDescent="0.25">
      <c r="B87" s="930" t="s">
        <v>1051</v>
      </c>
      <c r="C87" s="931"/>
      <c r="D87" s="931"/>
      <c r="E87" s="931"/>
      <c r="F87" s="931"/>
      <c r="G87" s="931"/>
      <c r="H87" s="931"/>
      <c r="I87" s="931"/>
      <c r="J87" s="931"/>
      <c r="K87" s="931"/>
      <c r="L87" s="932"/>
    </row>
    <row r="88" spans="2:12" ht="15.75" thickBot="1" x14ac:dyDescent="0.3">
      <c r="B88" s="933"/>
      <c r="C88" s="934"/>
      <c r="D88" s="934"/>
      <c r="E88" s="934"/>
      <c r="F88" s="934"/>
      <c r="G88" s="934"/>
      <c r="H88" s="934"/>
      <c r="I88" s="934"/>
      <c r="J88" s="934"/>
      <c r="K88" s="934"/>
      <c r="L88" s="935"/>
    </row>
  </sheetData>
  <mergeCells count="33">
    <mergeCell ref="B1:D6"/>
    <mergeCell ref="E1:J3"/>
    <mergeCell ref="K1:L5"/>
    <mergeCell ref="E4:J4"/>
    <mergeCell ref="E5:H5"/>
    <mergeCell ref="I5:I6"/>
    <mergeCell ref="J5:J6"/>
    <mergeCell ref="K6:L6"/>
    <mergeCell ref="B39:G40"/>
    <mergeCell ref="H39:L40"/>
    <mergeCell ref="B7:D7"/>
    <mergeCell ref="E7:F7"/>
    <mergeCell ref="G7:H7"/>
    <mergeCell ref="K7:L7"/>
    <mergeCell ref="B8:D8"/>
    <mergeCell ref="E8:F8"/>
    <mergeCell ref="G8:H8"/>
    <mergeCell ref="K8:L8"/>
    <mergeCell ref="B9:G22"/>
    <mergeCell ref="H9:L22"/>
    <mergeCell ref="B23:L24"/>
    <mergeCell ref="B25:G38"/>
    <mergeCell ref="H25:L38"/>
    <mergeCell ref="B71:L72"/>
    <mergeCell ref="B73:G86"/>
    <mergeCell ref="H73:L86"/>
    <mergeCell ref="B87:L88"/>
    <mergeCell ref="B41:G54"/>
    <mergeCell ref="H41:L54"/>
    <mergeCell ref="B55:G56"/>
    <mergeCell ref="H55:L56"/>
    <mergeCell ref="B57:G70"/>
    <mergeCell ref="H57:L70"/>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09"/>
  <sheetViews>
    <sheetView view="pageBreakPreview" topLeftCell="A88" zoomScale="90" zoomScaleNormal="80" zoomScaleSheetLayoutView="90" zoomScalePageLayoutView="110" workbookViewId="0">
      <selection activeCell="H108" sqref="H108:M109"/>
    </sheetView>
  </sheetViews>
  <sheetFormatPr baseColWidth="10" defaultColWidth="11.42578125" defaultRowHeight="15" x14ac:dyDescent="0.25"/>
  <cols>
    <col min="1" max="1" width="3.7109375" style="94" customWidth="1"/>
    <col min="2" max="2" width="4.7109375" style="94" customWidth="1"/>
    <col min="3" max="3" width="8.28515625" style="94" customWidth="1"/>
    <col min="4" max="4" width="8" style="94" customWidth="1"/>
    <col min="5" max="5" width="11.42578125" style="94"/>
    <col min="6" max="6" width="11.85546875" style="94" customWidth="1"/>
    <col min="7" max="7" width="9.5703125" style="94" customWidth="1"/>
    <col min="8" max="8" width="12" style="94" customWidth="1"/>
    <col min="9" max="9" width="13.85546875" style="94" bestFit="1" customWidth="1"/>
    <col min="10" max="10" width="13" style="94" customWidth="1"/>
    <col min="11" max="11" width="13.42578125" style="94" customWidth="1"/>
    <col min="12" max="12" width="9.42578125" style="94" customWidth="1"/>
    <col min="13" max="13" width="11.42578125" style="94" hidden="1" customWidth="1"/>
    <col min="14" max="16384" width="11.42578125" style="94"/>
  </cols>
  <sheetData>
    <row r="1" spans="2:13" x14ac:dyDescent="0.25">
      <c r="B1" s="951"/>
      <c r="C1" s="952"/>
      <c r="D1" s="953"/>
      <c r="E1" s="957" t="s">
        <v>390</v>
      </c>
      <c r="F1" s="957"/>
      <c r="G1" s="957"/>
      <c r="H1" s="957"/>
      <c r="I1" s="957"/>
      <c r="J1" s="957"/>
      <c r="K1" s="959"/>
      <c r="L1" s="960"/>
    </row>
    <row r="2" spans="2:13" ht="1.5" customHeight="1" x14ac:dyDescent="0.25">
      <c r="B2" s="954"/>
      <c r="C2" s="988"/>
      <c r="D2" s="956"/>
      <c r="E2" s="989"/>
      <c r="F2" s="989"/>
      <c r="G2" s="989"/>
      <c r="H2" s="989"/>
      <c r="I2" s="989"/>
      <c r="J2" s="989"/>
      <c r="K2" s="961"/>
      <c r="L2" s="962"/>
    </row>
    <row r="3" spans="2:13" ht="3.75" customHeight="1" x14ac:dyDescent="0.25">
      <c r="B3" s="954"/>
      <c r="C3" s="988"/>
      <c r="D3" s="956"/>
      <c r="E3" s="989"/>
      <c r="F3" s="989"/>
      <c r="G3" s="989"/>
      <c r="H3" s="989"/>
      <c r="I3" s="989"/>
      <c r="J3" s="989"/>
      <c r="K3" s="961"/>
      <c r="L3" s="962"/>
    </row>
    <row r="4" spans="2:13" ht="20.25" customHeight="1" x14ac:dyDescent="0.25">
      <c r="B4" s="954"/>
      <c r="C4" s="988"/>
      <c r="D4" s="956"/>
      <c r="E4" s="990" t="s">
        <v>484</v>
      </c>
      <c r="F4" s="990"/>
      <c r="G4" s="990"/>
      <c r="H4" s="990"/>
      <c r="I4" s="990"/>
      <c r="J4" s="990"/>
      <c r="K4" s="961"/>
      <c r="L4" s="962"/>
    </row>
    <row r="5" spans="2:13" ht="4.5" customHeight="1" x14ac:dyDescent="0.25">
      <c r="B5" s="954"/>
      <c r="C5" s="988"/>
      <c r="D5" s="956"/>
      <c r="E5" s="991"/>
      <c r="F5" s="991"/>
      <c r="G5" s="991"/>
      <c r="H5" s="991"/>
      <c r="I5" s="992" t="s">
        <v>459</v>
      </c>
      <c r="J5" s="993"/>
      <c r="K5" s="961"/>
      <c r="L5" s="962"/>
      <c r="M5" s="149"/>
    </row>
    <row r="6" spans="2:13" ht="24.95" customHeight="1" x14ac:dyDescent="0.25">
      <c r="B6" s="954"/>
      <c r="C6" s="988"/>
      <c r="D6" s="956"/>
      <c r="E6" s="150" t="s">
        <v>457</v>
      </c>
      <c r="F6" s="151"/>
      <c r="G6" s="152" t="s">
        <v>458</v>
      </c>
      <c r="H6" s="151"/>
      <c r="I6" s="992"/>
      <c r="J6" s="993"/>
      <c r="K6" s="967"/>
      <c r="L6" s="968"/>
    </row>
    <row r="7" spans="2:13" ht="24.95" customHeight="1" x14ac:dyDescent="0.25">
      <c r="B7" s="982" t="s">
        <v>392</v>
      </c>
      <c r="C7" s="948"/>
      <c r="D7" s="948"/>
      <c r="E7" s="948" t="s">
        <v>109</v>
      </c>
      <c r="F7" s="948"/>
      <c r="G7" s="948" t="s">
        <v>110</v>
      </c>
      <c r="H7" s="948"/>
      <c r="I7" s="158" t="s">
        <v>4</v>
      </c>
      <c r="J7" s="158" t="s">
        <v>2</v>
      </c>
      <c r="K7" s="949" t="s">
        <v>0</v>
      </c>
      <c r="L7" s="983"/>
    </row>
    <row r="8" spans="2:13" ht="24.95" customHeight="1" x14ac:dyDescent="0.25">
      <c r="B8" s="984" t="s">
        <v>395</v>
      </c>
      <c r="C8" s="950"/>
      <c r="D8" s="950"/>
      <c r="E8" s="948" t="s">
        <v>396</v>
      </c>
      <c r="F8" s="948"/>
      <c r="G8" s="948" t="s">
        <v>396</v>
      </c>
      <c r="H8" s="948"/>
      <c r="I8" s="153">
        <v>41944</v>
      </c>
      <c r="J8" s="158">
        <v>1</v>
      </c>
      <c r="K8" s="949" t="s">
        <v>460</v>
      </c>
      <c r="L8" s="983"/>
    </row>
    <row r="9" spans="2:13" ht="24" customHeight="1" thickBot="1" x14ac:dyDescent="0.3">
      <c r="B9" s="985" t="s">
        <v>385</v>
      </c>
      <c r="C9" s="986"/>
      <c r="D9" s="986"/>
      <c r="E9" s="986"/>
      <c r="F9" s="986"/>
      <c r="G9" s="986"/>
      <c r="H9" s="986"/>
      <c r="I9" s="986"/>
      <c r="J9" s="986"/>
      <c r="K9" s="986"/>
      <c r="L9" s="987"/>
    </row>
    <row r="10" spans="2:13" ht="15.75" customHeight="1" x14ac:dyDescent="0.25">
      <c r="B10" s="936" t="s">
        <v>688</v>
      </c>
      <c r="C10" s="937"/>
      <c r="D10" s="937"/>
      <c r="E10" s="937"/>
      <c r="F10" s="937"/>
      <c r="G10" s="938"/>
      <c r="H10" s="936" t="s">
        <v>689</v>
      </c>
      <c r="I10" s="937"/>
      <c r="J10" s="937"/>
      <c r="K10" s="937"/>
      <c r="L10" s="938"/>
    </row>
    <row r="11" spans="2:13" x14ac:dyDescent="0.25">
      <c r="B11" s="939"/>
      <c r="C11" s="940"/>
      <c r="D11" s="940"/>
      <c r="E11" s="940"/>
      <c r="F11" s="940"/>
      <c r="G11" s="941"/>
      <c r="H11" s="939"/>
      <c r="I11" s="940"/>
      <c r="J11" s="940"/>
      <c r="K11" s="940"/>
      <c r="L11" s="941"/>
    </row>
    <row r="12" spans="2:13" x14ac:dyDescent="0.25">
      <c r="B12" s="939"/>
      <c r="C12" s="940"/>
      <c r="D12" s="940"/>
      <c r="E12" s="940"/>
      <c r="F12" s="940"/>
      <c r="G12" s="941"/>
      <c r="H12" s="939"/>
      <c r="I12" s="940"/>
      <c r="J12" s="940"/>
      <c r="K12" s="940"/>
      <c r="L12" s="941"/>
    </row>
    <row r="13" spans="2:13" x14ac:dyDescent="0.25">
      <c r="B13" s="939"/>
      <c r="C13" s="940"/>
      <c r="D13" s="940"/>
      <c r="E13" s="940"/>
      <c r="F13" s="940"/>
      <c r="G13" s="941"/>
      <c r="H13" s="939"/>
      <c r="I13" s="940"/>
      <c r="J13" s="940"/>
      <c r="K13" s="940"/>
      <c r="L13" s="941"/>
    </row>
    <row r="14" spans="2:13" x14ac:dyDescent="0.25">
      <c r="B14" s="939"/>
      <c r="C14" s="940"/>
      <c r="D14" s="940"/>
      <c r="E14" s="940"/>
      <c r="F14" s="940"/>
      <c r="G14" s="941"/>
      <c r="H14" s="939"/>
      <c r="I14" s="940"/>
      <c r="J14" s="940"/>
      <c r="K14" s="940"/>
      <c r="L14" s="941"/>
    </row>
    <row r="15" spans="2:13" x14ac:dyDescent="0.25">
      <c r="B15" s="939"/>
      <c r="C15" s="940"/>
      <c r="D15" s="940"/>
      <c r="E15" s="940"/>
      <c r="F15" s="940"/>
      <c r="G15" s="941"/>
      <c r="H15" s="939"/>
      <c r="I15" s="940"/>
      <c r="J15" s="940"/>
      <c r="K15" s="940"/>
      <c r="L15" s="941"/>
    </row>
    <row r="16" spans="2:13"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9"/>
      <c r="C21" s="940"/>
      <c r="D21" s="940"/>
      <c r="E21" s="940"/>
      <c r="F21" s="940"/>
      <c r="G21" s="941"/>
      <c r="H21" s="939"/>
      <c r="I21" s="940"/>
      <c r="J21" s="940"/>
      <c r="K21" s="940"/>
      <c r="L21" s="941"/>
    </row>
    <row r="22" spans="2:12" x14ac:dyDescent="0.25">
      <c r="B22" s="939"/>
      <c r="C22" s="940"/>
      <c r="D22" s="940"/>
      <c r="E22" s="940"/>
      <c r="F22" s="940"/>
      <c r="G22" s="941"/>
      <c r="H22" s="939"/>
      <c r="I22" s="940"/>
      <c r="J22" s="940"/>
      <c r="K22" s="940"/>
      <c r="L22" s="941"/>
    </row>
    <row r="23" spans="2:12" x14ac:dyDescent="0.25">
      <c r="B23" s="939"/>
      <c r="C23" s="940"/>
      <c r="D23" s="940"/>
      <c r="E23" s="940"/>
      <c r="F23" s="940"/>
      <c r="G23" s="941"/>
      <c r="H23" s="939"/>
      <c r="I23" s="940"/>
      <c r="J23" s="940"/>
      <c r="K23" s="940"/>
      <c r="L23" s="941"/>
    </row>
    <row r="24" spans="2:12" ht="30.6" customHeight="1" x14ac:dyDescent="0.25">
      <c r="B24" s="930" t="s">
        <v>837</v>
      </c>
      <c r="C24" s="931"/>
      <c r="D24" s="931"/>
      <c r="E24" s="931"/>
      <c r="F24" s="931"/>
      <c r="G24" s="932"/>
      <c r="H24" s="942" t="s">
        <v>808</v>
      </c>
      <c r="I24" s="943"/>
      <c r="J24" s="943"/>
      <c r="K24" s="943"/>
      <c r="L24" s="944"/>
    </row>
    <row r="25" spans="2:12" ht="21" customHeight="1" thickBot="1" x14ac:dyDescent="0.3">
      <c r="B25" s="933"/>
      <c r="C25" s="934"/>
      <c r="D25" s="934"/>
      <c r="E25" s="934"/>
      <c r="F25" s="934"/>
      <c r="G25" s="935"/>
      <c r="H25" s="945"/>
      <c r="I25" s="946"/>
      <c r="J25" s="946"/>
      <c r="K25" s="946"/>
      <c r="L25" s="947"/>
    </row>
    <row r="26" spans="2:12" x14ac:dyDescent="0.25">
      <c r="B26" s="939" t="s">
        <v>690</v>
      </c>
      <c r="C26" s="969"/>
      <c r="D26" s="969"/>
      <c r="E26" s="969"/>
      <c r="F26" s="969"/>
      <c r="G26" s="941"/>
      <c r="H26" s="939" t="s">
        <v>691</v>
      </c>
      <c r="I26" s="969"/>
      <c r="J26" s="969"/>
      <c r="K26" s="969"/>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9"/>
      <c r="C37" s="940"/>
      <c r="D37" s="940"/>
      <c r="E37" s="940"/>
      <c r="F37" s="940"/>
      <c r="G37" s="941"/>
      <c r="H37" s="939"/>
      <c r="I37" s="940"/>
      <c r="J37" s="940"/>
      <c r="K37" s="940"/>
      <c r="L37" s="941"/>
    </row>
    <row r="38" spans="2:12" x14ac:dyDescent="0.25">
      <c r="B38" s="939"/>
      <c r="C38" s="940"/>
      <c r="D38" s="940"/>
      <c r="E38" s="940"/>
      <c r="F38" s="940"/>
      <c r="G38" s="941"/>
      <c r="H38" s="939"/>
      <c r="I38" s="940"/>
      <c r="J38" s="940"/>
      <c r="K38" s="940"/>
      <c r="L38" s="941"/>
    </row>
    <row r="39" spans="2:12" x14ac:dyDescent="0.25">
      <c r="B39" s="939"/>
      <c r="C39" s="940"/>
      <c r="D39" s="940"/>
      <c r="E39" s="940"/>
      <c r="F39" s="940"/>
      <c r="G39" s="941"/>
      <c r="H39" s="939"/>
      <c r="I39" s="940"/>
      <c r="J39" s="940"/>
      <c r="K39" s="940"/>
      <c r="L39" s="941"/>
    </row>
    <row r="40" spans="2:12" ht="22.9" customHeight="1" x14ac:dyDescent="0.25">
      <c r="B40" s="930"/>
      <c r="C40" s="931"/>
      <c r="D40" s="931"/>
      <c r="E40" s="931"/>
      <c r="F40" s="931"/>
      <c r="G40" s="932"/>
      <c r="H40" s="942"/>
      <c r="I40" s="943"/>
      <c r="J40" s="943"/>
      <c r="K40" s="943"/>
      <c r="L40" s="944"/>
    </row>
    <row r="41" spans="2:12" ht="28.15" customHeight="1" thickBot="1" x14ac:dyDescent="0.3">
      <c r="B41" s="933"/>
      <c r="C41" s="934"/>
      <c r="D41" s="934"/>
      <c r="E41" s="934"/>
      <c r="F41" s="934"/>
      <c r="G41" s="935"/>
      <c r="H41" s="945"/>
      <c r="I41" s="946"/>
      <c r="J41" s="946"/>
      <c r="K41" s="946"/>
      <c r="L41" s="947"/>
    </row>
    <row r="42" spans="2:12" x14ac:dyDescent="0.25">
      <c r="B42" s="939" t="s">
        <v>690</v>
      </c>
      <c r="C42" s="969"/>
      <c r="D42" s="969"/>
      <c r="E42" s="969"/>
      <c r="F42" s="969"/>
      <c r="G42" s="941"/>
      <c r="H42" s="939" t="s">
        <v>691</v>
      </c>
      <c r="I42" s="969"/>
      <c r="J42" s="969"/>
      <c r="K42" s="969"/>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939"/>
      <c r="C54" s="940"/>
      <c r="D54" s="940"/>
      <c r="E54" s="940"/>
      <c r="F54" s="940"/>
      <c r="G54" s="941"/>
      <c r="H54" s="939"/>
      <c r="I54" s="940"/>
      <c r="J54" s="940"/>
      <c r="K54" s="940"/>
      <c r="L54" s="941"/>
    </row>
    <row r="55" spans="2:12" x14ac:dyDescent="0.25">
      <c r="B55" s="939"/>
      <c r="C55" s="940"/>
      <c r="D55" s="940"/>
      <c r="E55" s="940"/>
      <c r="F55" s="940"/>
      <c r="G55" s="941"/>
      <c r="H55" s="939"/>
      <c r="I55" s="940"/>
      <c r="J55" s="940"/>
      <c r="K55" s="940"/>
      <c r="L55" s="941"/>
    </row>
    <row r="56" spans="2:12" ht="22.15" customHeight="1" x14ac:dyDescent="0.25">
      <c r="B56" s="930"/>
      <c r="C56" s="931"/>
      <c r="D56" s="931"/>
      <c r="E56" s="931"/>
      <c r="F56" s="931"/>
      <c r="G56" s="932"/>
      <c r="H56" s="970"/>
      <c r="I56" s="971"/>
      <c r="J56" s="971"/>
      <c r="K56" s="971"/>
      <c r="L56" s="972"/>
    </row>
    <row r="57" spans="2:12" ht="23.45" customHeight="1" thickBot="1" x14ac:dyDescent="0.3">
      <c r="B57" s="933"/>
      <c r="C57" s="934"/>
      <c r="D57" s="934"/>
      <c r="E57" s="934"/>
      <c r="F57" s="934"/>
      <c r="G57" s="935"/>
      <c r="H57" s="973"/>
      <c r="I57" s="974"/>
      <c r="J57" s="974"/>
      <c r="K57" s="974"/>
      <c r="L57" s="975"/>
    </row>
    <row r="58" spans="2:12" s="162" customFormat="1" ht="206.45" customHeight="1" thickBot="1" x14ac:dyDescent="0.3">
      <c r="B58" s="979"/>
      <c r="C58" s="980"/>
      <c r="D58" s="980"/>
      <c r="E58" s="980"/>
      <c r="F58" s="980"/>
      <c r="G58" s="981"/>
      <c r="H58" s="980"/>
      <c r="I58" s="980"/>
      <c r="J58" s="980"/>
      <c r="K58" s="980"/>
      <c r="L58" s="981"/>
    </row>
    <row r="59" spans="2:12" s="162" customFormat="1" ht="28.15" customHeight="1" x14ac:dyDescent="0.25">
      <c r="B59" s="930"/>
      <c r="C59" s="931"/>
      <c r="D59" s="931"/>
      <c r="E59" s="931"/>
      <c r="F59" s="931"/>
      <c r="G59" s="932"/>
      <c r="H59" s="942"/>
      <c r="I59" s="943"/>
      <c r="J59" s="943"/>
      <c r="K59" s="943"/>
      <c r="L59" s="944"/>
    </row>
    <row r="60" spans="2:12" s="162" customFormat="1" ht="20.45" customHeight="1" thickBot="1" x14ac:dyDescent="0.3">
      <c r="B60" s="933"/>
      <c r="C60" s="934"/>
      <c r="D60" s="934"/>
      <c r="E60" s="934"/>
      <c r="F60" s="934"/>
      <c r="G60" s="935"/>
      <c r="H60" s="945"/>
      <c r="I60" s="946"/>
      <c r="J60" s="946"/>
      <c r="K60" s="946"/>
      <c r="L60" s="947"/>
    </row>
    <row r="61" spans="2:12" x14ac:dyDescent="0.25">
      <c r="B61" s="936" t="s">
        <v>690</v>
      </c>
      <c r="C61" s="937"/>
      <c r="D61" s="937"/>
      <c r="E61" s="937"/>
      <c r="F61" s="937"/>
      <c r="G61" s="938"/>
      <c r="H61" s="936" t="s">
        <v>691</v>
      </c>
      <c r="I61" s="937"/>
      <c r="J61" s="937"/>
      <c r="K61" s="937"/>
      <c r="L61" s="938"/>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x14ac:dyDescent="0.25">
      <c r="B71" s="939"/>
      <c r="C71" s="940"/>
      <c r="D71" s="940"/>
      <c r="E71" s="940"/>
      <c r="F71" s="940"/>
      <c r="G71" s="941"/>
      <c r="H71" s="939"/>
      <c r="I71" s="940"/>
      <c r="J71" s="940"/>
      <c r="K71" s="940"/>
      <c r="L71" s="941"/>
    </row>
    <row r="72" spans="2:12" x14ac:dyDescent="0.25">
      <c r="B72" s="939"/>
      <c r="C72" s="940"/>
      <c r="D72" s="940"/>
      <c r="E72" s="940"/>
      <c r="F72" s="940"/>
      <c r="G72" s="941"/>
      <c r="H72" s="939"/>
      <c r="I72" s="940"/>
      <c r="J72" s="940"/>
      <c r="K72" s="940"/>
      <c r="L72" s="941"/>
    </row>
    <row r="73" spans="2:12" x14ac:dyDescent="0.25">
      <c r="B73" s="939"/>
      <c r="C73" s="940"/>
      <c r="D73" s="940"/>
      <c r="E73" s="940"/>
      <c r="F73" s="940"/>
      <c r="G73" s="941"/>
      <c r="H73" s="939"/>
      <c r="I73" s="940"/>
      <c r="J73" s="940"/>
      <c r="K73" s="940"/>
      <c r="L73" s="941"/>
    </row>
    <row r="74" spans="2:12" x14ac:dyDescent="0.25">
      <c r="B74" s="939"/>
      <c r="C74" s="940"/>
      <c r="D74" s="940"/>
      <c r="E74" s="940"/>
      <c r="F74" s="940"/>
      <c r="G74" s="941"/>
      <c r="H74" s="939"/>
      <c r="I74" s="940"/>
      <c r="J74" s="940"/>
      <c r="K74" s="940"/>
      <c r="L74" s="941"/>
    </row>
    <row r="75" spans="2:12" s="162" customFormat="1" ht="25.9" customHeight="1" x14ac:dyDescent="0.25">
      <c r="B75" s="930"/>
      <c r="C75" s="931"/>
      <c r="D75" s="931"/>
      <c r="E75" s="931"/>
      <c r="F75" s="931"/>
      <c r="G75" s="932"/>
      <c r="H75" s="942"/>
      <c r="I75" s="943"/>
      <c r="J75" s="943"/>
      <c r="K75" s="943"/>
      <c r="L75" s="944"/>
    </row>
    <row r="76" spans="2:12" s="162" customFormat="1" ht="21" customHeight="1" thickBot="1" x14ac:dyDescent="0.3">
      <c r="B76" s="933"/>
      <c r="C76" s="934"/>
      <c r="D76" s="934"/>
      <c r="E76" s="934"/>
      <c r="F76" s="934"/>
      <c r="G76" s="935"/>
      <c r="H76" s="945"/>
      <c r="I76" s="946"/>
      <c r="J76" s="946"/>
      <c r="K76" s="946"/>
      <c r="L76" s="947"/>
    </row>
    <row r="77" spans="2:12" s="162" customFormat="1" ht="15.75" thickBot="1" x14ac:dyDescent="0.3">
      <c r="B77" s="976" t="s">
        <v>384</v>
      </c>
      <c r="C77" s="977"/>
      <c r="D77" s="977"/>
      <c r="E77" s="977"/>
      <c r="F77" s="977"/>
      <c r="G77" s="977"/>
      <c r="H77" s="977"/>
      <c r="I77" s="977"/>
      <c r="J77" s="977"/>
      <c r="K77" s="977"/>
      <c r="L77" s="978"/>
    </row>
    <row r="78" spans="2:12" x14ac:dyDescent="0.25">
      <c r="B78" s="936" t="s">
        <v>690</v>
      </c>
      <c r="C78" s="937"/>
      <c r="D78" s="937"/>
      <c r="E78" s="937"/>
      <c r="F78" s="937"/>
      <c r="G78" s="938"/>
      <c r="H78" s="936" t="s">
        <v>691</v>
      </c>
      <c r="I78" s="937"/>
      <c r="J78" s="937"/>
      <c r="K78" s="937"/>
      <c r="L78" s="938"/>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3" x14ac:dyDescent="0.25">
      <c r="B81" s="939"/>
      <c r="C81" s="940"/>
      <c r="D81" s="940"/>
      <c r="E81" s="940"/>
      <c r="F81" s="940"/>
      <c r="G81" s="941"/>
      <c r="H81" s="939"/>
      <c r="I81" s="940"/>
      <c r="J81" s="940"/>
      <c r="K81" s="940"/>
      <c r="L81" s="941"/>
    </row>
    <row r="82" spans="2:13" x14ac:dyDescent="0.25">
      <c r="B82" s="939"/>
      <c r="C82" s="940"/>
      <c r="D82" s="940"/>
      <c r="E82" s="940"/>
      <c r="F82" s="940"/>
      <c r="G82" s="941"/>
      <c r="H82" s="939"/>
      <c r="I82" s="940"/>
      <c r="J82" s="940"/>
      <c r="K82" s="940"/>
      <c r="L82" s="941"/>
    </row>
    <row r="83" spans="2:13" x14ac:dyDescent="0.25">
      <c r="B83" s="939"/>
      <c r="C83" s="940"/>
      <c r="D83" s="940"/>
      <c r="E83" s="940"/>
      <c r="F83" s="940"/>
      <c r="G83" s="941"/>
      <c r="H83" s="939"/>
      <c r="I83" s="940"/>
      <c r="J83" s="940"/>
      <c r="K83" s="940"/>
      <c r="L83" s="941"/>
    </row>
    <row r="84" spans="2:13" x14ac:dyDescent="0.25">
      <c r="B84" s="939"/>
      <c r="C84" s="940"/>
      <c r="D84" s="940"/>
      <c r="E84" s="940"/>
      <c r="F84" s="940"/>
      <c r="G84" s="941"/>
      <c r="H84" s="939"/>
      <c r="I84" s="940"/>
      <c r="J84" s="940"/>
      <c r="K84" s="940"/>
      <c r="L84" s="941"/>
    </row>
    <row r="85" spans="2:13" x14ac:dyDescent="0.25">
      <c r="B85" s="939"/>
      <c r="C85" s="940"/>
      <c r="D85" s="940"/>
      <c r="E85" s="940"/>
      <c r="F85" s="940"/>
      <c r="G85" s="941"/>
      <c r="H85" s="939"/>
      <c r="I85" s="940"/>
      <c r="J85" s="940"/>
      <c r="K85" s="940"/>
      <c r="L85" s="941"/>
    </row>
    <row r="86" spans="2:13" x14ac:dyDescent="0.25">
      <c r="B86" s="939"/>
      <c r="C86" s="940"/>
      <c r="D86" s="940"/>
      <c r="E86" s="940"/>
      <c r="F86" s="940"/>
      <c r="G86" s="941"/>
      <c r="H86" s="939"/>
      <c r="I86" s="940"/>
      <c r="J86" s="940"/>
      <c r="K86" s="940"/>
      <c r="L86" s="941"/>
    </row>
    <row r="87" spans="2:13" x14ac:dyDescent="0.25">
      <c r="B87" s="939"/>
      <c r="C87" s="940"/>
      <c r="D87" s="940"/>
      <c r="E87" s="940"/>
      <c r="F87" s="940"/>
      <c r="G87" s="941"/>
      <c r="H87" s="939"/>
      <c r="I87" s="940"/>
      <c r="J87" s="940"/>
      <c r="K87" s="940"/>
      <c r="L87" s="941"/>
    </row>
    <row r="88" spans="2:13" x14ac:dyDescent="0.25">
      <c r="B88" s="939"/>
      <c r="C88" s="940"/>
      <c r="D88" s="940"/>
      <c r="E88" s="940"/>
      <c r="F88" s="940"/>
      <c r="G88" s="941"/>
      <c r="H88" s="939"/>
      <c r="I88" s="940"/>
      <c r="J88" s="940"/>
      <c r="K88" s="940"/>
      <c r="L88" s="941"/>
    </row>
    <row r="89" spans="2:13" x14ac:dyDescent="0.25">
      <c r="B89" s="939"/>
      <c r="C89" s="940"/>
      <c r="D89" s="940"/>
      <c r="E89" s="940"/>
      <c r="F89" s="940"/>
      <c r="G89" s="941"/>
      <c r="H89" s="939"/>
      <c r="I89" s="940"/>
      <c r="J89" s="940"/>
      <c r="K89" s="940"/>
      <c r="L89" s="941"/>
    </row>
    <row r="90" spans="2:13" x14ac:dyDescent="0.25">
      <c r="B90" s="939"/>
      <c r="C90" s="940"/>
      <c r="D90" s="940"/>
      <c r="E90" s="940"/>
      <c r="F90" s="940"/>
      <c r="G90" s="941"/>
      <c r="H90" s="939"/>
      <c r="I90" s="940"/>
      <c r="J90" s="940"/>
      <c r="K90" s="940"/>
      <c r="L90" s="941"/>
    </row>
    <row r="91" spans="2:13" x14ac:dyDescent="0.25">
      <c r="B91" s="939"/>
      <c r="C91" s="940"/>
      <c r="D91" s="940"/>
      <c r="E91" s="940"/>
      <c r="F91" s="940"/>
      <c r="G91" s="941"/>
      <c r="H91" s="939"/>
      <c r="I91" s="940"/>
      <c r="J91" s="940"/>
      <c r="K91" s="940"/>
      <c r="L91" s="941"/>
    </row>
    <row r="92" spans="2:13" ht="27" customHeight="1" x14ac:dyDescent="0.25">
      <c r="B92" s="994" t="s">
        <v>1036</v>
      </c>
      <c r="C92" s="995"/>
      <c r="D92" s="995"/>
      <c r="E92" s="995"/>
      <c r="F92" s="995"/>
      <c r="G92" s="996"/>
      <c r="H92" s="994" t="s">
        <v>1037</v>
      </c>
      <c r="I92" s="995"/>
      <c r="J92" s="995"/>
      <c r="K92" s="995"/>
      <c r="L92" s="995"/>
      <c r="M92" s="996"/>
    </row>
    <row r="93" spans="2:13" ht="17.45" customHeight="1" thickBot="1" x14ac:dyDescent="0.3">
      <c r="B93" s="997"/>
      <c r="C93" s="998"/>
      <c r="D93" s="998"/>
      <c r="E93" s="998"/>
      <c r="F93" s="998"/>
      <c r="G93" s="999"/>
      <c r="H93" s="997"/>
      <c r="I93" s="998"/>
      <c r="J93" s="998"/>
      <c r="K93" s="998"/>
      <c r="L93" s="998"/>
      <c r="M93" s="999"/>
    </row>
    <row r="94" spans="2:13" x14ac:dyDescent="0.25">
      <c r="B94" s="936" t="s">
        <v>690</v>
      </c>
      <c r="C94" s="937"/>
      <c r="D94" s="937"/>
      <c r="E94" s="937"/>
      <c r="F94" s="937"/>
      <c r="G94" s="938"/>
      <c r="H94" s="936" t="s">
        <v>691</v>
      </c>
      <c r="I94" s="937"/>
      <c r="J94" s="937"/>
      <c r="K94" s="937"/>
      <c r="L94" s="938"/>
    </row>
    <row r="95" spans="2:13" x14ac:dyDescent="0.25">
      <c r="B95" s="939"/>
      <c r="C95" s="940"/>
      <c r="D95" s="940"/>
      <c r="E95" s="940"/>
      <c r="F95" s="940"/>
      <c r="G95" s="941"/>
      <c r="H95" s="939"/>
      <c r="I95" s="940"/>
      <c r="J95" s="940"/>
      <c r="K95" s="940"/>
      <c r="L95" s="941"/>
    </row>
    <row r="96" spans="2:13" x14ac:dyDescent="0.25">
      <c r="B96" s="939"/>
      <c r="C96" s="940"/>
      <c r="D96" s="940"/>
      <c r="E96" s="940"/>
      <c r="F96" s="940"/>
      <c r="G96" s="941"/>
      <c r="H96" s="939"/>
      <c r="I96" s="940"/>
      <c r="J96" s="940"/>
      <c r="K96" s="940"/>
      <c r="L96" s="941"/>
    </row>
    <row r="97" spans="2:13" x14ac:dyDescent="0.25">
      <c r="B97" s="939"/>
      <c r="C97" s="940"/>
      <c r="D97" s="940"/>
      <c r="E97" s="940"/>
      <c r="F97" s="940"/>
      <c r="G97" s="941"/>
      <c r="H97" s="939"/>
      <c r="I97" s="940"/>
      <c r="J97" s="940"/>
      <c r="K97" s="940"/>
      <c r="L97" s="941"/>
    </row>
    <row r="98" spans="2:13" x14ac:dyDescent="0.25">
      <c r="B98" s="939"/>
      <c r="C98" s="940"/>
      <c r="D98" s="940"/>
      <c r="E98" s="940"/>
      <c r="F98" s="940"/>
      <c r="G98" s="941"/>
      <c r="H98" s="939"/>
      <c r="I98" s="940"/>
      <c r="J98" s="940"/>
      <c r="K98" s="940"/>
      <c r="L98" s="941"/>
    </row>
    <row r="99" spans="2:13" x14ac:dyDescent="0.25">
      <c r="B99" s="939"/>
      <c r="C99" s="940"/>
      <c r="D99" s="940"/>
      <c r="E99" s="940"/>
      <c r="F99" s="940"/>
      <c r="G99" s="941"/>
      <c r="H99" s="939"/>
      <c r="I99" s="940"/>
      <c r="J99" s="940"/>
      <c r="K99" s="940"/>
      <c r="L99" s="941"/>
    </row>
    <row r="100" spans="2:13" x14ac:dyDescent="0.25">
      <c r="B100" s="939"/>
      <c r="C100" s="940"/>
      <c r="D100" s="940"/>
      <c r="E100" s="940"/>
      <c r="F100" s="940"/>
      <c r="G100" s="941"/>
      <c r="H100" s="939"/>
      <c r="I100" s="940"/>
      <c r="J100" s="940"/>
      <c r="K100" s="940"/>
      <c r="L100" s="941"/>
    </row>
    <row r="101" spans="2:13" x14ac:dyDescent="0.25">
      <c r="B101" s="939"/>
      <c r="C101" s="940"/>
      <c r="D101" s="940"/>
      <c r="E101" s="940"/>
      <c r="F101" s="940"/>
      <c r="G101" s="941"/>
      <c r="H101" s="939"/>
      <c r="I101" s="940"/>
      <c r="J101" s="940"/>
      <c r="K101" s="940"/>
      <c r="L101" s="941"/>
    </row>
    <row r="102" spans="2:13" x14ac:dyDescent="0.25">
      <c r="B102" s="939"/>
      <c r="C102" s="940"/>
      <c r="D102" s="940"/>
      <c r="E102" s="940"/>
      <c r="F102" s="940"/>
      <c r="G102" s="941"/>
      <c r="H102" s="939"/>
      <c r="I102" s="940"/>
      <c r="J102" s="940"/>
      <c r="K102" s="940"/>
      <c r="L102" s="941"/>
    </row>
    <row r="103" spans="2:13" x14ac:dyDescent="0.25">
      <c r="B103" s="939"/>
      <c r="C103" s="940"/>
      <c r="D103" s="940"/>
      <c r="E103" s="940"/>
      <c r="F103" s="940"/>
      <c r="G103" s="941"/>
      <c r="H103" s="939"/>
      <c r="I103" s="940"/>
      <c r="J103" s="940"/>
      <c r="K103" s="940"/>
      <c r="L103" s="941"/>
    </row>
    <row r="104" spans="2:13" x14ac:dyDescent="0.25">
      <c r="B104" s="939"/>
      <c r="C104" s="940"/>
      <c r="D104" s="940"/>
      <c r="E104" s="940"/>
      <c r="F104" s="940"/>
      <c r="G104" s="941"/>
      <c r="H104" s="939"/>
      <c r="I104" s="940"/>
      <c r="J104" s="940"/>
      <c r="K104" s="940"/>
      <c r="L104" s="941"/>
    </row>
    <row r="105" spans="2:13" x14ac:dyDescent="0.25">
      <c r="B105" s="939"/>
      <c r="C105" s="940"/>
      <c r="D105" s="940"/>
      <c r="E105" s="940"/>
      <c r="F105" s="940"/>
      <c r="G105" s="941"/>
      <c r="H105" s="939"/>
      <c r="I105" s="940"/>
      <c r="J105" s="940"/>
      <c r="K105" s="940"/>
      <c r="L105" s="941"/>
    </row>
    <row r="106" spans="2:13" x14ac:dyDescent="0.25">
      <c r="B106" s="939"/>
      <c r="C106" s="940"/>
      <c r="D106" s="940"/>
      <c r="E106" s="940"/>
      <c r="F106" s="940"/>
      <c r="G106" s="941"/>
      <c r="H106" s="939"/>
      <c r="I106" s="940"/>
      <c r="J106" s="940"/>
      <c r="K106" s="940"/>
      <c r="L106" s="941"/>
    </row>
    <row r="107" spans="2:13" x14ac:dyDescent="0.25">
      <c r="B107" s="939"/>
      <c r="C107" s="940"/>
      <c r="D107" s="940"/>
      <c r="E107" s="940"/>
      <c r="F107" s="940"/>
      <c r="G107" s="941"/>
      <c r="H107" s="939"/>
      <c r="I107" s="940"/>
      <c r="J107" s="940"/>
      <c r="K107" s="940"/>
      <c r="L107" s="941"/>
    </row>
    <row r="108" spans="2:13" ht="31.15" customHeight="1" x14ac:dyDescent="0.25">
      <c r="B108" s="994" t="s">
        <v>1038</v>
      </c>
      <c r="C108" s="995"/>
      <c r="D108" s="995"/>
      <c r="E108" s="995"/>
      <c r="F108" s="995"/>
      <c r="G108" s="996"/>
      <c r="H108" s="994" t="s">
        <v>1039</v>
      </c>
      <c r="I108" s="995"/>
      <c r="J108" s="995"/>
      <c r="K108" s="995"/>
      <c r="L108" s="995"/>
      <c r="M108" s="996"/>
    </row>
    <row r="109" spans="2:13" ht="18.600000000000001" customHeight="1" x14ac:dyDescent="0.25">
      <c r="B109" s="997"/>
      <c r="C109" s="998"/>
      <c r="D109" s="998"/>
      <c r="E109" s="998"/>
      <c r="F109" s="998"/>
      <c r="G109" s="999"/>
      <c r="H109" s="997"/>
      <c r="I109" s="998"/>
      <c r="J109" s="998"/>
      <c r="K109" s="998"/>
      <c r="L109" s="998"/>
      <c r="M109" s="999"/>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N135"/>
  <sheetViews>
    <sheetView topLeftCell="A73" zoomScaleNormal="100" zoomScaleSheetLayoutView="100" zoomScalePageLayoutView="110" workbookViewId="0">
      <selection activeCell="M73" sqref="M73"/>
    </sheetView>
  </sheetViews>
  <sheetFormatPr baseColWidth="10" defaultColWidth="11.42578125" defaultRowHeight="15" x14ac:dyDescent="0.25"/>
  <cols>
    <col min="1" max="1" width="3.7109375" style="162" customWidth="1"/>
    <col min="2" max="2" width="4.7109375" style="162" customWidth="1"/>
    <col min="3" max="3" width="8.28515625" style="162" customWidth="1"/>
    <col min="4" max="4" width="8" style="162" customWidth="1"/>
    <col min="5" max="5" width="11.42578125" style="162"/>
    <col min="6" max="6" width="11.85546875" style="162" customWidth="1"/>
    <col min="7" max="7" width="9.5703125" style="162" customWidth="1"/>
    <col min="8" max="8" width="12" style="162" customWidth="1"/>
    <col min="9" max="9" width="13.85546875" style="162" bestFit="1" customWidth="1"/>
    <col min="10" max="10" width="13" style="162" customWidth="1"/>
    <col min="11" max="11" width="13.42578125" style="162" customWidth="1"/>
    <col min="12" max="12" width="6.85546875" style="162" customWidth="1"/>
    <col min="13" max="16384" width="11.42578125" style="162"/>
  </cols>
  <sheetData>
    <row r="1" spans="2:12" x14ac:dyDescent="0.25">
      <c r="B1" s="951"/>
      <c r="C1" s="952"/>
      <c r="D1" s="953"/>
      <c r="E1" s="957" t="s">
        <v>390</v>
      </c>
      <c r="F1" s="957"/>
      <c r="G1" s="957"/>
      <c r="H1" s="957"/>
      <c r="I1" s="957"/>
      <c r="J1" s="957"/>
      <c r="K1" s="959"/>
      <c r="L1" s="960"/>
    </row>
    <row r="2" spans="2:12" ht="1.5" customHeight="1" x14ac:dyDescent="0.25">
      <c r="B2" s="954"/>
      <c r="C2" s="955"/>
      <c r="D2" s="956"/>
      <c r="E2" s="958"/>
      <c r="F2" s="958"/>
      <c r="G2" s="958"/>
      <c r="H2" s="958"/>
      <c r="I2" s="958"/>
      <c r="J2" s="958"/>
      <c r="K2" s="961"/>
      <c r="L2" s="962"/>
    </row>
    <row r="3" spans="2:12" ht="3.75" customHeight="1" x14ac:dyDescent="0.25">
      <c r="B3" s="954"/>
      <c r="C3" s="955"/>
      <c r="D3" s="956"/>
      <c r="E3" s="958"/>
      <c r="F3" s="958"/>
      <c r="G3" s="958"/>
      <c r="H3" s="958"/>
      <c r="I3" s="958"/>
      <c r="J3" s="958"/>
      <c r="K3" s="961"/>
      <c r="L3" s="962"/>
    </row>
    <row r="4" spans="2:12" ht="20.25" customHeight="1" x14ac:dyDescent="0.25">
      <c r="B4" s="954"/>
      <c r="C4" s="955"/>
      <c r="D4" s="956"/>
      <c r="E4" s="963" t="s">
        <v>484</v>
      </c>
      <c r="F4" s="963"/>
      <c r="G4" s="963"/>
      <c r="H4" s="963"/>
      <c r="I4" s="963"/>
      <c r="J4" s="963"/>
      <c r="K4" s="961"/>
      <c r="L4" s="962"/>
    </row>
    <row r="5" spans="2:12" ht="4.5" customHeight="1" x14ac:dyDescent="0.25">
      <c r="B5" s="954"/>
      <c r="C5" s="955"/>
      <c r="D5" s="956"/>
      <c r="E5" s="964"/>
      <c r="F5" s="964"/>
      <c r="G5" s="964"/>
      <c r="H5" s="964"/>
      <c r="I5" s="965" t="s">
        <v>459</v>
      </c>
      <c r="J5" s="966"/>
      <c r="K5" s="961"/>
      <c r="L5" s="962"/>
    </row>
    <row r="6" spans="2:12" ht="24.95" customHeight="1" x14ac:dyDescent="0.25">
      <c r="B6" s="954"/>
      <c r="C6" s="955"/>
      <c r="D6" s="956"/>
      <c r="E6" s="164" t="s">
        <v>457</v>
      </c>
      <c r="F6" s="165"/>
      <c r="G6" s="166" t="s">
        <v>458</v>
      </c>
      <c r="H6" s="165"/>
      <c r="I6" s="965"/>
      <c r="J6" s="966"/>
      <c r="K6" s="967"/>
      <c r="L6" s="968"/>
    </row>
    <row r="7" spans="2:12" ht="24.95" customHeight="1" x14ac:dyDescent="0.25">
      <c r="B7" s="948" t="s">
        <v>392</v>
      </c>
      <c r="C7" s="948"/>
      <c r="D7" s="948"/>
      <c r="E7" s="948" t="s">
        <v>109</v>
      </c>
      <c r="F7" s="948"/>
      <c r="G7" s="948" t="s">
        <v>110</v>
      </c>
      <c r="H7" s="948"/>
      <c r="I7" s="204" t="s">
        <v>4</v>
      </c>
      <c r="J7" s="204" t="s">
        <v>2</v>
      </c>
      <c r="K7" s="949" t="s">
        <v>0</v>
      </c>
      <c r="L7" s="949"/>
    </row>
    <row r="8" spans="2:12" ht="24.95" customHeight="1" x14ac:dyDescent="0.25">
      <c r="B8" s="950" t="s">
        <v>395</v>
      </c>
      <c r="C8" s="950"/>
      <c r="D8" s="950"/>
      <c r="E8" s="948" t="s">
        <v>396</v>
      </c>
      <c r="F8" s="948"/>
      <c r="G8" s="948" t="s">
        <v>396</v>
      </c>
      <c r="H8" s="948"/>
      <c r="I8" s="167">
        <v>41944</v>
      </c>
      <c r="J8" s="204">
        <v>1</v>
      </c>
      <c r="K8" s="949" t="s">
        <v>460</v>
      </c>
      <c r="L8" s="949"/>
    </row>
    <row r="9" spans="2:12" ht="18.75" customHeight="1" x14ac:dyDescent="0.25">
      <c r="B9" s="1006" t="s">
        <v>385</v>
      </c>
      <c r="C9" s="1007"/>
      <c r="D9" s="1007"/>
      <c r="E9" s="1007"/>
      <c r="F9" s="1007"/>
      <c r="G9" s="1007"/>
      <c r="H9" s="1007"/>
      <c r="I9" s="1007"/>
      <c r="J9" s="1007"/>
      <c r="K9" s="1007"/>
      <c r="L9" s="1008"/>
    </row>
    <row r="10" spans="2:12" ht="15.75" customHeight="1" x14ac:dyDescent="0.25">
      <c r="B10" s="939"/>
      <c r="C10" s="940"/>
      <c r="D10" s="940"/>
      <c r="E10" s="940"/>
      <c r="F10" s="940"/>
      <c r="G10" s="941"/>
      <c r="H10" s="939"/>
      <c r="I10" s="940"/>
      <c r="J10" s="940"/>
      <c r="K10" s="940"/>
      <c r="L10" s="941"/>
    </row>
    <row r="11" spans="2:12" ht="15" customHeight="1" x14ac:dyDescent="0.25">
      <c r="B11" s="939"/>
      <c r="C11" s="940"/>
      <c r="D11" s="940"/>
      <c r="E11" s="940"/>
      <c r="F11" s="940"/>
      <c r="G11" s="941"/>
      <c r="H11" s="939"/>
      <c r="I11" s="940"/>
      <c r="J11" s="940"/>
      <c r="K11" s="940"/>
      <c r="L11" s="941"/>
    </row>
    <row r="12" spans="2:12" ht="15" customHeight="1" x14ac:dyDescent="0.25">
      <c r="B12" s="939"/>
      <c r="C12" s="940"/>
      <c r="D12" s="940"/>
      <c r="E12" s="940"/>
      <c r="F12" s="940"/>
      <c r="G12" s="941"/>
      <c r="H12" s="939"/>
      <c r="I12" s="940"/>
      <c r="J12" s="940"/>
      <c r="K12" s="940"/>
      <c r="L12" s="941"/>
    </row>
    <row r="13" spans="2:12" ht="15" customHeight="1" x14ac:dyDescent="0.25">
      <c r="B13" s="939"/>
      <c r="C13" s="940"/>
      <c r="D13" s="940"/>
      <c r="E13" s="940"/>
      <c r="F13" s="940"/>
      <c r="G13" s="941"/>
      <c r="H13" s="939"/>
      <c r="I13" s="940"/>
      <c r="J13" s="940"/>
      <c r="K13" s="940"/>
      <c r="L13" s="941"/>
    </row>
    <row r="14" spans="2:12" ht="15" customHeight="1" x14ac:dyDescent="0.25">
      <c r="B14" s="939"/>
      <c r="C14" s="940"/>
      <c r="D14" s="940"/>
      <c r="E14" s="940"/>
      <c r="F14" s="940"/>
      <c r="G14" s="941"/>
      <c r="H14" s="939"/>
      <c r="I14" s="940"/>
      <c r="J14" s="940"/>
      <c r="K14" s="940"/>
      <c r="L14" s="941"/>
    </row>
    <row r="15" spans="2:12" ht="15" customHeight="1" x14ac:dyDescent="0.25">
      <c r="B15" s="939"/>
      <c r="C15" s="940"/>
      <c r="D15" s="940"/>
      <c r="E15" s="940"/>
      <c r="F15" s="940"/>
      <c r="G15" s="941"/>
      <c r="H15" s="939"/>
      <c r="I15" s="940"/>
      <c r="J15" s="940"/>
      <c r="K15" s="940"/>
      <c r="L15" s="941"/>
    </row>
    <row r="16" spans="2:12" ht="15" customHeight="1" x14ac:dyDescent="0.25">
      <c r="B16" s="939"/>
      <c r="C16" s="940"/>
      <c r="D16" s="940"/>
      <c r="E16" s="940"/>
      <c r="F16" s="940"/>
      <c r="G16" s="941"/>
      <c r="H16" s="939"/>
      <c r="I16" s="940"/>
      <c r="J16" s="940"/>
      <c r="K16" s="940"/>
      <c r="L16" s="941"/>
    </row>
    <row r="17" spans="2:12" ht="15" customHeight="1" x14ac:dyDescent="0.25">
      <c r="B17" s="939"/>
      <c r="C17" s="940"/>
      <c r="D17" s="940"/>
      <c r="E17" s="940"/>
      <c r="F17" s="940"/>
      <c r="G17" s="941"/>
      <c r="H17" s="939"/>
      <c r="I17" s="940"/>
      <c r="J17" s="940"/>
      <c r="K17" s="940"/>
      <c r="L17" s="941"/>
    </row>
    <row r="18" spans="2:12" ht="15" customHeight="1" x14ac:dyDescent="0.25">
      <c r="B18" s="939"/>
      <c r="C18" s="940"/>
      <c r="D18" s="940"/>
      <c r="E18" s="940"/>
      <c r="F18" s="940"/>
      <c r="G18" s="941"/>
      <c r="H18" s="939"/>
      <c r="I18" s="940"/>
      <c r="J18" s="940"/>
      <c r="K18" s="940"/>
      <c r="L18" s="941"/>
    </row>
    <row r="19" spans="2:12" ht="15" customHeight="1" x14ac:dyDescent="0.25">
      <c r="B19" s="939"/>
      <c r="C19" s="940"/>
      <c r="D19" s="940"/>
      <c r="E19" s="940"/>
      <c r="F19" s="940"/>
      <c r="G19" s="941"/>
      <c r="H19" s="939"/>
      <c r="I19" s="940"/>
      <c r="J19" s="940"/>
      <c r="K19" s="940"/>
      <c r="L19" s="941"/>
    </row>
    <row r="20" spans="2:12" ht="15" customHeight="1" x14ac:dyDescent="0.25">
      <c r="B20" s="939"/>
      <c r="C20" s="940"/>
      <c r="D20" s="940"/>
      <c r="E20" s="940"/>
      <c r="F20" s="940"/>
      <c r="G20" s="941"/>
      <c r="H20" s="939"/>
      <c r="I20" s="940"/>
      <c r="J20" s="940"/>
      <c r="K20" s="940"/>
      <c r="L20" s="941"/>
    </row>
    <row r="21" spans="2:12" ht="15" customHeight="1" x14ac:dyDescent="0.25">
      <c r="B21" s="939"/>
      <c r="C21" s="940"/>
      <c r="D21" s="940"/>
      <c r="E21" s="940"/>
      <c r="F21" s="940"/>
      <c r="G21" s="941"/>
      <c r="H21" s="939"/>
      <c r="I21" s="940"/>
      <c r="J21" s="940"/>
      <c r="K21" s="940"/>
      <c r="L21" s="941"/>
    </row>
    <row r="22" spans="2:12" ht="15" customHeight="1" x14ac:dyDescent="0.25">
      <c r="B22" s="939"/>
      <c r="C22" s="940"/>
      <c r="D22" s="940"/>
      <c r="E22" s="940"/>
      <c r="F22" s="940"/>
      <c r="G22" s="941"/>
      <c r="H22" s="939"/>
      <c r="I22" s="940"/>
      <c r="J22" s="940"/>
      <c r="K22" s="940"/>
      <c r="L22" s="941"/>
    </row>
    <row r="23" spans="2:12" ht="15" customHeight="1" thickBot="1" x14ac:dyDescent="0.3">
      <c r="B23" s="939"/>
      <c r="C23" s="940"/>
      <c r="D23" s="940"/>
      <c r="E23" s="940"/>
      <c r="F23" s="940"/>
      <c r="G23" s="941"/>
      <c r="H23" s="939"/>
      <c r="I23" s="940"/>
      <c r="J23" s="940"/>
      <c r="K23" s="940"/>
      <c r="L23" s="941"/>
    </row>
    <row r="24" spans="2:12" ht="15" customHeight="1" x14ac:dyDescent="0.25">
      <c r="B24" s="1009" t="s">
        <v>964</v>
      </c>
      <c r="C24" s="1010"/>
      <c r="D24" s="1010"/>
      <c r="E24" s="1010"/>
      <c r="F24" s="1010"/>
      <c r="G24" s="1010"/>
      <c r="H24" s="1010"/>
      <c r="I24" s="1010"/>
      <c r="J24" s="1010"/>
      <c r="K24" s="1010"/>
      <c r="L24" s="1011"/>
    </row>
    <row r="25" spans="2:12" ht="38.25" customHeight="1" thickBot="1" x14ac:dyDescent="0.3">
      <c r="B25" s="1012"/>
      <c r="C25" s="1013"/>
      <c r="D25" s="1013"/>
      <c r="E25" s="1013"/>
      <c r="F25" s="1013"/>
      <c r="G25" s="1013"/>
      <c r="H25" s="1013"/>
      <c r="I25" s="1013"/>
      <c r="J25" s="1013"/>
      <c r="K25" s="1013"/>
      <c r="L25" s="1014"/>
    </row>
    <row r="26" spans="2:12" ht="15.75" customHeight="1"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4" x14ac:dyDescent="0.25">
      <c r="B33" s="939"/>
      <c r="C33" s="940"/>
      <c r="D33" s="940"/>
      <c r="E33" s="940"/>
      <c r="F33" s="940"/>
      <c r="G33" s="941"/>
      <c r="H33" s="939"/>
      <c r="I33" s="940"/>
      <c r="J33" s="940"/>
      <c r="K33" s="940"/>
      <c r="L33" s="941"/>
    </row>
    <row r="34" spans="2:14" x14ac:dyDescent="0.25">
      <c r="B34" s="939"/>
      <c r="C34" s="940"/>
      <c r="D34" s="940"/>
      <c r="E34" s="940"/>
      <c r="F34" s="940"/>
      <c r="G34" s="941"/>
      <c r="H34" s="939"/>
      <c r="I34" s="940"/>
      <c r="J34" s="940"/>
      <c r="K34" s="940"/>
      <c r="L34" s="941"/>
    </row>
    <row r="35" spans="2:14" x14ac:dyDescent="0.25">
      <c r="B35" s="939"/>
      <c r="C35" s="940"/>
      <c r="D35" s="940"/>
      <c r="E35" s="940"/>
      <c r="F35" s="940"/>
      <c r="G35" s="941"/>
      <c r="H35" s="939"/>
      <c r="I35" s="940"/>
      <c r="J35" s="940"/>
      <c r="K35" s="940"/>
      <c r="L35" s="941"/>
      <c r="N35" s="54"/>
    </row>
    <row r="36" spans="2:14" x14ac:dyDescent="0.25">
      <c r="B36" s="939"/>
      <c r="C36" s="940"/>
      <c r="D36" s="940"/>
      <c r="E36" s="940"/>
      <c r="F36" s="940"/>
      <c r="G36" s="941"/>
      <c r="H36" s="939"/>
      <c r="I36" s="940"/>
      <c r="J36" s="940"/>
      <c r="K36" s="940"/>
      <c r="L36" s="941"/>
    </row>
    <row r="37" spans="2:14" x14ac:dyDescent="0.25">
      <c r="B37" s="939"/>
      <c r="C37" s="940"/>
      <c r="D37" s="940"/>
      <c r="E37" s="940"/>
      <c r="F37" s="940"/>
      <c r="G37" s="941"/>
      <c r="H37" s="939"/>
      <c r="I37" s="940"/>
      <c r="J37" s="940"/>
      <c r="K37" s="940"/>
      <c r="L37" s="941"/>
    </row>
    <row r="38" spans="2:14" x14ac:dyDescent="0.25">
      <c r="B38" s="939"/>
      <c r="C38" s="940"/>
      <c r="D38" s="940"/>
      <c r="E38" s="940"/>
      <c r="F38" s="940"/>
      <c r="G38" s="941"/>
      <c r="H38" s="939"/>
      <c r="I38" s="940"/>
      <c r="J38" s="940"/>
      <c r="K38" s="940"/>
      <c r="L38" s="941"/>
    </row>
    <row r="39" spans="2:14" ht="15.75" thickBot="1" x14ac:dyDescent="0.3">
      <c r="B39" s="939"/>
      <c r="C39" s="940"/>
      <c r="D39" s="940"/>
      <c r="E39" s="940"/>
      <c r="F39" s="940"/>
      <c r="G39" s="941"/>
      <c r="H39" s="939"/>
      <c r="I39" s="940"/>
      <c r="J39" s="940"/>
      <c r="K39" s="940"/>
      <c r="L39" s="941"/>
    </row>
    <row r="40" spans="2:14" ht="15" customHeight="1" x14ac:dyDescent="0.25">
      <c r="B40" s="1000" t="s">
        <v>965</v>
      </c>
      <c r="C40" s="1001"/>
      <c r="D40" s="1001"/>
      <c r="E40" s="1001"/>
      <c r="F40" s="1001"/>
      <c r="G40" s="1002"/>
      <c r="H40" s="1015" t="s">
        <v>966</v>
      </c>
      <c r="I40" s="1016"/>
      <c r="J40" s="1016"/>
      <c r="K40" s="1016"/>
      <c r="L40" s="1017"/>
    </row>
    <row r="41" spans="2:14" ht="45" customHeight="1" thickBot="1" x14ac:dyDescent="0.3">
      <c r="B41" s="1003"/>
      <c r="C41" s="1004"/>
      <c r="D41" s="1004"/>
      <c r="E41" s="1004"/>
      <c r="F41" s="1004"/>
      <c r="G41" s="1005"/>
      <c r="H41" s="1018"/>
      <c r="I41" s="1019"/>
      <c r="J41" s="1019"/>
      <c r="K41" s="1019"/>
      <c r="L41" s="1020"/>
    </row>
    <row r="42" spans="2:14" ht="22.5" customHeight="1" x14ac:dyDescent="0.25">
      <c r="B42" s="1006" t="s">
        <v>384</v>
      </c>
      <c r="C42" s="1007"/>
      <c r="D42" s="1007"/>
      <c r="E42" s="1007"/>
      <c r="F42" s="1007"/>
      <c r="G42" s="1007"/>
      <c r="H42" s="1007"/>
      <c r="I42" s="1007"/>
      <c r="J42" s="1007"/>
      <c r="K42" s="1007"/>
      <c r="L42" s="1008"/>
    </row>
    <row r="43" spans="2:14" x14ac:dyDescent="0.25">
      <c r="B43" s="939"/>
      <c r="C43" s="940"/>
      <c r="D43" s="940"/>
      <c r="E43" s="940"/>
      <c r="F43" s="940"/>
      <c r="G43" s="941"/>
      <c r="H43" s="939"/>
      <c r="I43" s="940"/>
      <c r="J43" s="940"/>
      <c r="K43" s="940"/>
      <c r="L43" s="941"/>
    </row>
    <row r="44" spans="2:14" x14ac:dyDescent="0.25">
      <c r="B44" s="939"/>
      <c r="C44" s="940"/>
      <c r="D44" s="940"/>
      <c r="E44" s="940"/>
      <c r="F44" s="940"/>
      <c r="G44" s="941"/>
      <c r="H44" s="939"/>
      <c r="I44" s="940"/>
      <c r="J44" s="940"/>
      <c r="K44" s="940"/>
      <c r="L44" s="941"/>
    </row>
    <row r="45" spans="2:14" x14ac:dyDescent="0.25">
      <c r="B45" s="939"/>
      <c r="C45" s="940"/>
      <c r="D45" s="940"/>
      <c r="E45" s="940"/>
      <c r="F45" s="940"/>
      <c r="G45" s="941"/>
      <c r="H45" s="939"/>
      <c r="I45" s="940"/>
      <c r="J45" s="940"/>
      <c r="K45" s="940"/>
      <c r="L45" s="941"/>
    </row>
    <row r="46" spans="2:14" x14ac:dyDescent="0.25">
      <c r="B46" s="939"/>
      <c r="C46" s="940"/>
      <c r="D46" s="940"/>
      <c r="E46" s="940"/>
      <c r="F46" s="940"/>
      <c r="G46" s="941"/>
      <c r="H46" s="939"/>
      <c r="I46" s="940"/>
      <c r="J46" s="940"/>
      <c r="K46" s="940"/>
      <c r="L46" s="941"/>
    </row>
    <row r="47" spans="2:14" x14ac:dyDescent="0.25">
      <c r="B47" s="939"/>
      <c r="C47" s="940"/>
      <c r="D47" s="940"/>
      <c r="E47" s="940"/>
      <c r="F47" s="940"/>
      <c r="G47" s="941"/>
      <c r="H47" s="939"/>
      <c r="I47" s="940"/>
      <c r="J47" s="940"/>
      <c r="K47" s="940"/>
      <c r="L47" s="941"/>
    </row>
    <row r="48" spans="2:14"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939"/>
      <c r="C54" s="940"/>
      <c r="D54" s="940"/>
      <c r="E54" s="940"/>
      <c r="F54" s="940"/>
      <c r="G54" s="941"/>
      <c r="H54" s="939"/>
      <c r="I54" s="940"/>
      <c r="J54" s="940"/>
      <c r="K54" s="940"/>
      <c r="L54" s="941"/>
    </row>
    <row r="55" spans="2:12" x14ac:dyDescent="0.25">
      <c r="B55" s="939"/>
      <c r="C55" s="940"/>
      <c r="D55" s="940"/>
      <c r="E55" s="940"/>
      <c r="F55" s="940"/>
      <c r="G55" s="941"/>
      <c r="H55" s="939"/>
      <c r="I55" s="940"/>
      <c r="J55" s="940"/>
      <c r="K55" s="940"/>
      <c r="L55" s="941"/>
    </row>
    <row r="56" spans="2:12" ht="15.75" thickBot="1" x14ac:dyDescent="0.3">
      <c r="B56" s="939"/>
      <c r="C56" s="940"/>
      <c r="D56" s="940"/>
      <c r="E56" s="940"/>
      <c r="F56" s="940"/>
      <c r="G56" s="941"/>
      <c r="H56" s="939"/>
      <c r="I56" s="940"/>
      <c r="J56" s="940"/>
      <c r="K56" s="940"/>
      <c r="L56" s="941"/>
    </row>
    <row r="57" spans="2:12" ht="15" customHeight="1" x14ac:dyDescent="0.25">
      <c r="B57" s="1000" t="s">
        <v>967</v>
      </c>
      <c r="C57" s="1001"/>
      <c r="D57" s="1001"/>
      <c r="E57" s="1001"/>
      <c r="F57" s="1001"/>
      <c r="G57" s="1002"/>
      <c r="H57" s="1000" t="s">
        <v>968</v>
      </c>
      <c r="I57" s="1001"/>
      <c r="J57" s="1001"/>
      <c r="K57" s="1001"/>
      <c r="L57" s="1002"/>
    </row>
    <row r="58" spans="2:12" ht="37.5" customHeight="1" thickBot="1" x14ac:dyDescent="0.3">
      <c r="B58" s="1003"/>
      <c r="C58" s="1004"/>
      <c r="D58" s="1004"/>
      <c r="E58" s="1004"/>
      <c r="F58" s="1004"/>
      <c r="G58" s="1005"/>
      <c r="H58" s="1003"/>
      <c r="I58" s="1004"/>
      <c r="J58" s="1004"/>
      <c r="K58" s="1004"/>
      <c r="L58" s="1005"/>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x14ac:dyDescent="0.25">
      <c r="B71" s="939"/>
      <c r="C71" s="940"/>
      <c r="D71" s="940"/>
      <c r="E71" s="940"/>
      <c r="F71" s="940"/>
      <c r="G71" s="941"/>
      <c r="H71" s="939"/>
      <c r="I71" s="940"/>
      <c r="J71" s="940"/>
      <c r="K71" s="940"/>
      <c r="L71" s="941"/>
    </row>
    <row r="72" spans="2:12" ht="15.75" thickBot="1" x14ac:dyDescent="0.3">
      <c r="B72" s="939"/>
      <c r="C72" s="940"/>
      <c r="D72" s="940"/>
      <c r="E72" s="940"/>
      <c r="F72" s="940"/>
      <c r="G72" s="941"/>
      <c r="H72" s="939"/>
      <c r="I72" s="940"/>
      <c r="J72" s="940"/>
      <c r="K72" s="940"/>
      <c r="L72" s="941"/>
    </row>
    <row r="73" spans="2:12" ht="52.5" customHeight="1" thickBot="1" x14ac:dyDescent="0.3">
      <c r="B73" s="1024" t="s">
        <v>969</v>
      </c>
      <c r="C73" s="1025"/>
      <c r="D73" s="1025"/>
      <c r="E73" s="1025"/>
      <c r="F73" s="1025"/>
      <c r="G73" s="1025"/>
      <c r="H73" s="1025"/>
      <c r="I73" s="1025"/>
      <c r="J73" s="1025"/>
      <c r="K73" s="1025"/>
      <c r="L73" s="1026"/>
    </row>
    <row r="74" spans="2:12" ht="22.5" customHeight="1" x14ac:dyDescent="0.25">
      <c r="B74" s="1021" t="s">
        <v>386</v>
      </c>
      <c r="C74" s="1022"/>
      <c r="D74" s="1022"/>
      <c r="E74" s="1022"/>
      <c r="F74" s="1022"/>
      <c r="G74" s="1022"/>
      <c r="H74" s="1022"/>
      <c r="I74" s="1022"/>
      <c r="J74" s="1022"/>
      <c r="K74" s="1022"/>
      <c r="L74" s="1023"/>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ht="15.75" customHeight="1"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x14ac:dyDescent="0.25">
      <c r="B87" s="939"/>
      <c r="C87" s="940"/>
      <c r="D87" s="940"/>
      <c r="E87" s="940"/>
      <c r="F87" s="940"/>
      <c r="G87" s="941"/>
      <c r="H87" s="939"/>
      <c r="I87" s="940"/>
      <c r="J87" s="940"/>
      <c r="K87" s="940"/>
      <c r="L87" s="941"/>
    </row>
    <row r="88" spans="2:12" ht="15.75" thickBot="1" x14ac:dyDescent="0.3">
      <c r="B88" s="939"/>
      <c r="C88" s="940"/>
      <c r="D88" s="940"/>
      <c r="E88" s="940"/>
      <c r="F88" s="940"/>
      <c r="G88" s="941"/>
      <c r="H88" s="939"/>
      <c r="I88" s="940"/>
      <c r="J88" s="940"/>
      <c r="K88" s="940"/>
      <c r="L88" s="941"/>
    </row>
    <row r="89" spans="2:12" ht="51.75" customHeight="1" thickBot="1" x14ac:dyDescent="0.3">
      <c r="B89" s="1024" t="s">
        <v>933</v>
      </c>
      <c r="C89" s="1027"/>
      <c r="D89" s="1027"/>
      <c r="E89" s="1027"/>
      <c r="F89" s="1027"/>
      <c r="G89" s="1028"/>
      <c r="H89" s="1024" t="s">
        <v>899</v>
      </c>
      <c r="I89" s="1025"/>
      <c r="J89" s="1025"/>
      <c r="K89" s="1025"/>
      <c r="L89" s="1026"/>
    </row>
    <row r="90" spans="2:12" x14ac:dyDescent="0.25">
      <c r="B90" s="939"/>
      <c r="C90" s="940"/>
      <c r="D90" s="940"/>
      <c r="E90" s="940"/>
      <c r="F90" s="940"/>
      <c r="G90" s="941"/>
      <c r="H90" s="939"/>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ht="15.75" thickBot="1" x14ac:dyDescent="0.3">
      <c r="B103" s="939"/>
      <c r="C103" s="940"/>
      <c r="D103" s="940"/>
      <c r="E103" s="940"/>
      <c r="F103" s="940"/>
      <c r="G103" s="941"/>
      <c r="H103" s="939"/>
      <c r="I103" s="940"/>
      <c r="J103" s="940"/>
      <c r="K103" s="940"/>
      <c r="L103" s="941"/>
    </row>
    <row r="104" spans="2:12" ht="42" customHeight="1" thickBot="1" x14ac:dyDescent="0.3">
      <c r="B104" s="1024" t="s">
        <v>970</v>
      </c>
      <c r="C104" s="1025"/>
      <c r="D104" s="1025"/>
      <c r="E104" s="1025"/>
      <c r="F104" s="1025"/>
      <c r="G104" s="1025"/>
      <c r="H104" s="1025"/>
      <c r="I104" s="1025"/>
      <c r="J104" s="1025"/>
      <c r="K104" s="1025"/>
      <c r="L104" s="1026"/>
    </row>
    <row r="105" spans="2:12" ht="21.75" hidden="1" customHeight="1" x14ac:dyDescent="0.25">
      <c r="B105" s="1021"/>
      <c r="C105" s="1022"/>
      <c r="D105" s="1022"/>
      <c r="E105" s="1022"/>
      <c r="F105" s="1022"/>
      <c r="G105" s="1022"/>
      <c r="H105" s="1022"/>
      <c r="I105" s="1022"/>
      <c r="J105" s="1022"/>
      <c r="K105" s="1022"/>
      <c r="L105" s="1023"/>
    </row>
    <row r="106" spans="2:12" hidden="1" x14ac:dyDescent="0.25">
      <c r="B106" s="1035"/>
      <c r="C106" s="1036"/>
      <c r="D106" s="1036"/>
      <c r="E106" s="1036"/>
      <c r="F106" s="1036"/>
      <c r="G106" s="1037"/>
      <c r="H106" s="1035"/>
      <c r="I106" s="1036"/>
      <c r="J106" s="1036"/>
      <c r="K106" s="1036"/>
      <c r="L106" s="1037"/>
    </row>
    <row r="107" spans="2:12" hidden="1" x14ac:dyDescent="0.25">
      <c r="B107" s="939"/>
      <c r="C107" s="940"/>
      <c r="D107" s="940"/>
      <c r="E107" s="940"/>
      <c r="F107" s="940"/>
      <c r="G107" s="941"/>
      <c r="H107" s="939"/>
      <c r="I107" s="940"/>
      <c r="J107" s="940"/>
      <c r="K107" s="940"/>
      <c r="L107" s="941"/>
    </row>
    <row r="108" spans="2:12" hidden="1" x14ac:dyDescent="0.25">
      <c r="B108" s="939"/>
      <c r="C108" s="940"/>
      <c r="D108" s="940"/>
      <c r="E108" s="940"/>
      <c r="F108" s="940"/>
      <c r="G108" s="941"/>
      <c r="H108" s="939"/>
      <c r="I108" s="940"/>
      <c r="J108" s="940"/>
      <c r="K108" s="940"/>
      <c r="L108" s="941"/>
    </row>
    <row r="109" spans="2:12" hidden="1" x14ac:dyDescent="0.25">
      <c r="B109" s="939"/>
      <c r="C109" s="940"/>
      <c r="D109" s="940"/>
      <c r="E109" s="940"/>
      <c r="F109" s="940"/>
      <c r="G109" s="941"/>
      <c r="H109" s="939"/>
      <c r="I109" s="940"/>
      <c r="J109" s="940"/>
      <c r="K109" s="940"/>
      <c r="L109" s="941"/>
    </row>
    <row r="110" spans="2:12" hidden="1" x14ac:dyDescent="0.25">
      <c r="B110" s="939"/>
      <c r="C110" s="940"/>
      <c r="D110" s="940"/>
      <c r="E110" s="940"/>
      <c r="F110" s="940"/>
      <c r="G110" s="941"/>
      <c r="H110" s="939"/>
      <c r="I110" s="940"/>
      <c r="J110" s="940"/>
      <c r="K110" s="940"/>
      <c r="L110" s="941"/>
    </row>
    <row r="111" spans="2:12" hidden="1" x14ac:dyDescent="0.25">
      <c r="B111" s="939"/>
      <c r="C111" s="940"/>
      <c r="D111" s="940"/>
      <c r="E111" s="940"/>
      <c r="F111" s="940"/>
      <c r="G111" s="941"/>
      <c r="H111" s="939"/>
      <c r="I111" s="940"/>
      <c r="J111" s="940"/>
      <c r="K111" s="940"/>
      <c r="L111" s="941"/>
    </row>
    <row r="112" spans="2:12" hidden="1" x14ac:dyDescent="0.25">
      <c r="B112" s="939"/>
      <c r="C112" s="940"/>
      <c r="D112" s="940"/>
      <c r="E112" s="940"/>
      <c r="F112" s="940"/>
      <c r="G112" s="941"/>
      <c r="H112" s="939"/>
      <c r="I112" s="940"/>
      <c r="J112" s="940"/>
      <c r="K112" s="940"/>
      <c r="L112" s="941"/>
    </row>
    <row r="113" spans="2:12" hidden="1" x14ac:dyDescent="0.25">
      <c r="B113" s="939"/>
      <c r="C113" s="940"/>
      <c r="D113" s="940"/>
      <c r="E113" s="940"/>
      <c r="F113" s="940"/>
      <c r="G113" s="941"/>
      <c r="H113" s="939"/>
      <c r="I113" s="940"/>
      <c r="J113" s="940"/>
      <c r="K113" s="940"/>
      <c r="L113" s="941"/>
    </row>
    <row r="114" spans="2:12" hidden="1" x14ac:dyDescent="0.25">
      <c r="B114" s="939"/>
      <c r="C114" s="940"/>
      <c r="D114" s="940"/>
      <c r="E114" s="940"/>
      <c r="F114" s="940"/>
      <c r="G114" s="941"/>
      <c r="H114" s="939"/>
      <c r="I114" s="940"/>
      <c r="J114" s="940"/>
      <c r="K114" s="940"/>
      <c r="L114" s="941"/>
    </row>
    <row r="115" spans="2:12" hidden="1" x14ac:dyDescent="0.25">
      <c r="B115" s="939"/>
      <c r="C115" s="940"/>
      <c r="D115" s="940"/>
      <c r="E115" s="940"/>
      <c r="F115" s="940"/>
      <c r="G115" s="941"/>
      <c r="H115" s="939"/>
      <c r="I115" s="940"/>
      <c r="J115" s="940"/>
      <c r="K115" s="940"/>
      <c r="L115" s="941"/>
    </row>
    <row r="116" spans="2:12" hidden="1" x14ac:dyDescent="0.25">
      <c r="B116" s="939"/>
      <c r="C116" s="940"/>
      <c r="D116" s="940"/>
      <c r="E116" s="940"/>
      <c r="F116" s="940"/>
      <c r="G116" s="941"/>
      <c r="H116" s="939"/>
      <c r="I116" s="940"/>
      <c r="J116" s="940"/>
      <c r="K116" s="940"/>
      <c r="L116" s="941"/>
    </row>
    <row r="117" spans="2:12" hidden="1" x14ac:dyDescent="0.25">
      <c r="B117" s="939"/>
      <c r="C117" s="940"/>
      <c r="D117" s="940"/>
      <c r="E117" s="940"/>
      <c r="F117" s="940"/>
      <c r="G117" s="941"/>
      <c r="H117" s="939"/>
      <c r="I117" s="940"/>
      <c r="J117" s="940"/>
      <c r="K117" s="940"/>
      <c r="L117" s="941"/>
    </row>
    <row r="118" spans="2:12" hidden="1" x14ac:dyDescent="0.25">
      <c r="B118" s="939"/>
      <c r="C118" s="940"/>
      <c r="D118" s="940"/>
      <c r="E118" s="940"/>
      <c r="F118" s="940"/>
      <c r="G118" s="941"/>
      <c r="H118" s="939"/>
      <c r="I118" s="940"/>
      <c r="J118" s="940"/>
      <c r="K118" s="940"/>
      <c r="L118" s="941"/>
    </row>
    <row r="119" spans="2:12" ht="15.75" hidden="1" thickBot="1" x14ac:dyDescent="0.3">
      <c r="B119" s="1038"/>
      <c r="C119" s="1039"/>
      <c r="D119" s="1039"/>
      <c r="E119" s="1039"/>
      <c r="F119" s="1039"/>
      <c r="G119" s="1040"/>
      <c r="H119" s="1038"/>
      <c r="I119" s="1039"/>
      <c r="J119" s="1039"/>
      <c r="K119" s="1039"/>
      <c r="L119" s="1040"/>
    </row>
    <row r="120" spans="2:12" ht="48.75" hidden="1" customHeight="1" thickBot="1" x14ac:dyDescent="0.3">
      <c r="B120" s="1041"/>
      <c r="C120" s="1042"/>
      <c r="D120" s="1042"/>
      <c r="E120" s="1042"/>
      <c r="F120" s="1042"/>
      <c r="G120" s="1043"/>
      <c r="H120" s="1029"/>
      <c r="I120" s="1030"/>
      <c r="J120" s="1030"/>
      <c r="K120" s="1030"/>
      <c r="L120" s="1031"/>
    </row>
    <row r="121" spans="2:12" hidden="1" x14ac:dyDescent="0.25">
      <c r="B121" s="939"/>
      <c r="C121" s="940"/>
      <c r="D121" s="940"/>
      <c r="E121" s="940"/>
      <c r="F121" s="940"/>
      <c r="G121" s="941"/>
      <c r="H121" s="939"/>
      <c r="I121" s="940"/>
      <c r="J121" s="940"/>
      <c r="K121" s="940"/>
      <c r="L121" s="941"/>
    </row>
    <row r="122" spans="2:12" hidden="1" x14ac:dyDescent="0.25">
      <c r="B122" s="939"/>
      <c r="C122" s="940"/>
      <c r="D122" s="940"/>
      <c r="E122" s="940"/>
      <c r="F122" s="940"/>
      <c r="G122" s="941"/>
      <c r="H122" s="939"/>
      <c r="I122" s="940"/>
      <c r="J122" s="940"/>
      <c r="K122" s="940"/>
      <c r="L122" s="941"/>
    </row>
    <row r="123" spans="2:12" hidden="1" x14ac:dyDescent="0.25">
      <c r="B123" s="939"/>
      <c r="C123" s="940"/>
      <c r="D123" s="940"/>
      <c r="E123" s="940"/>
      <c r="F123" s="940"/>
      <c r="G123" s="941"/>
      <c r="H123" s="939"/>
      <c r="I123" s="940"/>
      <c r="J123" s="940"/>
      <c r="K123" s="940"/>
      <c r="L123" s="941"/>
    </row>
    <row r="124" spans="2:12" hidden="1" x14ac:dyDescent="0.25">
      <c r="B124" s="939"/>
      <c r="C124" s="940"/>
      <c r="D124" s="940"/>
      <c r="E124" s="940"/>
      <c r="F124" s="940"/>
      <c r="G124" s="941"/>
      <c r="H124" s="939"/>
      <c r="I124" s="940"/>
      <c r="J124" s="940"/>
      <c r="K124" s="940"/>
      <c r="L124" s="941"/>
    </row>
    <row r="125" spans="2:12" hidden="1" x14ac:dyDescent="0.25">
      <c r="B125" s="939"/>
      <c r="C125" s="940"/>
      <c r="D125" s="940"/>
      <c r="E125" s="940"/>
      <c r="F125" s="940"/>
      <c r="G125" s="941"/>
      <c r="H125" s="939"/>
      <c r="I125" s="940"/>
      <c r="J125" s="940"/>
      <c r="K125" s="940"/>
      <c r="L125" s="941"/>
    </row>
    <row r="126" spans="2:12" hidden="1" x14ac:dyDescent="0.25">
      <c r="B126" s="939"/>
      <c r="C126" s="940"/>
      <c r="D126" s="940"/>
      <c r="E126" s="940"/>
      <c r="F126" s="940"/>
      <c r="G126" s="941"/>
      <c r="H126" s="939"/>
      <c r="I126" s="940"/>
      <c r="J126" s="940"/>
      <c r="K126" s="940"/>
      <c r="L126" s="941"/>
    </row>
    <row r="127" spans="2:12" hidden="1" x14ac:dyDescent="0.25">
      <c r="B127" s="939"/>
      <c r="C127" s="940"/>
      <c r="D127" s="940"/>
      <c r="E127" s="940"/>
      <c r="F127" s="940"/>
      <c r="G127" s="941"/>
      <c r="H127" s="939"/>
      <c r="I127" s="940"/>
      <c r="J127" s="940"/>
      <c r="K127" s="940"/>
      <c r="L127" s="941"/>
    </row>
    <row r="128" spans="2:12" hidden="1" x14ac:dyDescent="0.25">
      <c r="B128" s="939"/>
      <c r="C128" s="940"/>
      <c r="D128" s="940"/>
      <c r="E128" s="940"/>
      <c r="F128" s="940"/>
      <c r="G128" s="941"/>
      <c r="H128" s="939"/>
      <c r="I128" s="940"/>
      <c r="J128" s="940"/>
      <c r="K128" s="940"/>
      <c r="L128" s="941"/>
    </row>
    <row r="129" spans="2:12" hidden="1" x14ac:dyDescent="0.25">
      <c r="B129" s="939"/>
      <c r="C129" s="940"/>
      <c r="D129" s="940"/>
      <c r="E129" s="940"/>
      <c r="F129" s="940"/>
      <c r="G129" s="941"/>
      <c r="H129" s="939"/>
      <c r="I129" s="940"/>
      <c r="J129" s="940"/>
      <c r="K129" s="940"/>
      <c r="L129" s="941"/>
    </row>
    <row r="130" spans="2:12" hidden="1" x14ac:dyDescent="0.25">
      <c r="B130" s="939"/>
      <c r="C130" s="940"/>
      <c r="D130" s="940"/>
      <c r="E130" s="940"/>
      <c r="F130" s="940"/>
      <c r="G130" s="941"/>
      <c r="H130" s="939"/>
      <c r="I130" s="940"/>
      <c r="J130" s="940"/>
      <c r="K130" s="940"/>
      <c r="L130" s="941"/>
    </row>
    <row r="131" spans="2:12" hidden="1" x14ac:dyDescent="0.25">
      <c r="B131" s="939"/>
      <c r="C131" s="940"/>
      <c r="D131" s="940"/>
      <c r="E131" s="940"/>
      <c r="F131" s="940"/>
      <c r="G131" s="941"/>
      <c r="H131" s="939"/>
      <c r="I131" s="940"/>
      <c r="J131" s="940"/>
      <c r="K131" s="940"/>
      <c r="L131" s="941"/>
    </row>
    <row r="132" spans="2:12" hidden="1" x14ac:dyDescent="0.25">
      <c r="B132" s="939"/>
      <c r="C132" s="940"/>
      <c r="D132" s="940"/>
      <c r="E132" s="940"/>
      <c r="F132" s="940"/>
      <c r="G132" s="941"/>
      <c r="H132" s="939"/>
      <c r="I132" s="940"/>
      <c r="J132" s="940"/>
      <c r="K132" s="940"/>
      <c r="L132" s="941"/>
    </row>
    <row r="133" spans="2:12" hidden="1" x14ac:dyDescent="0.25">
      <c r="B133" s="939"/>
      <c r="C133" s="940"/>
      <c r="D133" s="940"/>
      <c r="E133" s="940"/>
      <c r="F133" s="940"/>
      <c r="G133" s="941"/>
      <c r="H133" s="939"/>
      <c r="I133" s="940"/>
      <c r="J133" s="940"/>
      <c r="K133" s="940"/>
      <c r="L133" s="941"/>
    </row>
    <row r="134" spans="2:12" hidden="1" x14ac:dyDescent="0.25">
      <c r="B134" s="939"/>
      <c r="C134" s="940"/>
      <c r="D134" s="940"/>
      <c r="E134" s="940"/>
      <c r="F134" s="940"/>
      <c r="G134" s="941"/>
      <c r="H134" s="939"/>
      <c r="I134" s="940"/>
      <c r="J134" s="940"/>
      <c r="K134" s="940"/>
      <c r="L134" s="941"/>
    </row>
    <row r="135" spans="2:12" ht="44.25" hidden="1" customHeight="1" thickBot="1" x14ac:dyDescent="0.3">
      <c r="B135" s="1029"/>
      <c r="C135" s="1030"/>
      <c r="D135" s="1030"/>
      <c r="E135" s="1030"/>
      <c r="F135" s="1030"/>
      <c r="G135" s="1031"/>
      <c r="H135" s="1032"/>
      <c r="I135" s="1033"/>
      <c r="J135" s="1033"/>
      <c r="K135" s="1033"/>
      <c r="L135" s="1034"/>
    </row>
  </sheetData>
  <mergeCells count="49">
    <mergeCell ref="B135:G135"/>
    <mergeCell ref="H135:L135"/>
    <mergeCell ref="B106:G119"/>
    <mergeCell ref="H106:L119"/>
    <mergeCell ref="B120:G120"/>
    <mergeCell ref="H120:L120"/>
    <mergeCell ref="B121:G134"/>
    <mergeCell ref="H121:L134"/>
    <mergeCell ref="B105:L105"/>
    <mergeCell ref="B59:G72"/>
    <mergeCell ref="H59:L72"/>
    <mergeCell ref="B73:L73"/>
    <mergeCell ref="B74:L74"/>
    <mergeCell ref="B75:G88"/>
    <mergeCell ref="H75:L88"/>
    <mergeCell ref="B89:G89"/>
    <mergeCell ref="H89:L89"/>
    <mergeCell ref="B90:G103"/>
    <mergeCell ref="H90:L103"/>
    <mergeCell ref="B104:L104"/>
    <mergeCell ref="B57:G58"/>
    <mergeCell ref="H57:L58"/>
    <mergeCell ref="B9:L9"/>
    <mergeCell ref="B10:G23"/>
    <mergeCell ref="H10:L23"/>
    <mergeCell ref="B24:L25"/>
    <mergeCell ref="B26:G39"/>
    <mergeCell ref="H26:L39"/>
    <mergeCell ref="B40:G41"/>
    <mergeCell ref="H40:L41"/>
    <mergeCell ref="B42:L42"/>
    <mergeCell ref="B43:G56"/>
    <mergeCell ref="H43:L56"/>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52"/>
  <sheetViews>
    <sheetView topLeftCell="A37" zoomScale="85" zoomScaleNormal="85" zoomScaleSheetLayoutView="85" zoomScalePageLayoutView="42" workbookViewId="0">
      <selection activeCell="Q61" sqref="Q61"/>
    </sheetView>
  </sheetViews>
  <sheetFormatPr baseColWidth="10" defaultColWidth="11.42578125" defaultRowHeight="15" x14ac:dyDescent="0.25"/>
  <cols>
    <col min="1" max="1" width="3.7109375" style="162" customWidth="1"/>
    <col min="2" max="2" width="4.7109375" style="162" customWidth="1"/>
    <col min="3" max="3" width="8.28515625" style="162" customWidth="1"/>
    <col min="4" max="4" width="8" style="162" customWidth="1"/>
    <col min="5" max="5" width="11.42578125" style="162"/>
    <col min="6" max="6" width="11.85546875" style="162" customWidth="1"/>
    <col min="7" max="7" width="9.5703125" style="162" customWidth="1"/>
    <col min="8" max="8" width="12" style="162" customWidth="1"/>
    <col min="9" max="9" width="13.85546875" style="162" bestFit="1" customWidth="1"/>
    <col min="10" max="10" width="13" style="162" customWidth="1"/>
    <col min="11" max="11" width="13.42578125" style="162" customWidth="1"/>
    <col min="12" max="12" width="9.42578125" style="162" customWidth="1"/>
    <col min="13" max="13" width="11.42578125" style="162" hidden="1" customWidth="1"/>
    <col min="14" max="16384" width="11.42578125" style="162"/>
  </cols>
  <sheetData>
    <row r="1" spans="2:13" x14ac:dyDescent="0.25">
      <c r="B1" s="951"/>
      <c r="C1" s="952"/>
      <c r="D1" s="953"/>
      <c r="E1" s="957" t="s">
        <v>390</v>
      </c>
      <c r="F1" s="957"/>
      <c r="G1" s="957"/>
      <c r="H1" s="957"/>
      <c r="I1" s="957"/>
      <c r="J1" s="957"/>
      <c r="K1" s="959"/>
      <c r="L1" s="960"/>
    </row>
    <row r="2" spans="2:13" ht="1.5" customHeight="1" x14ac:dyDescent="0.25">
      <c r="B2" s="954"/>
      <c r="C2" s="955"/>
      <c r="D2" s="956"/>
      <c r="E2" s="958"/>
      <c r="F2" s="958"/>
      <c r="G2" s="958"/>
      <c r="H2" s="958"/>
      <c r="I2" s="958"/>
      <c r="J2" s="958"/>
      <c r="K2" s="961"/>
      <c r="L2" s="962"/>
    </row>
    <row r="3" spans="2:13" ht="3.75" customHeight="1" x14ac:dyDescent="0.25">
      <c r="B3" s="954"/>
      <c r="C3" s="955"/>
      <c r="D3" s="956"/>
      <c r="E3" s="958"/>
      <c r="F3" s="958"/>
      <c r="G3" s="958"/>
      <c r="H3" s="958"/>
      <c r="I3" s="958"/>
      <c r="J3" s="958"/>
      <c r="K3" s="961"/>
      <c r="L3" s="962"/>
    </row>
    <row r="4" spans="2:13" ht="20.25" customHeight="1" x14ac:dyDescent="0.25">
      <c r="B4" s="954"/>
      <c r="C4" s="955"/>
      <c r="D4" s="956"/>
      <c r="E4" s="963" t="s">
        <v>484</v>
      </c>
      <c r="F4" s="963"/>
      <c r="G4" s="963"/>
      <c r="H4" s="963"/>
      <c r="I4" s="963"/>
      <c r="J4" s="963"/>
      <c r="K4" s="961"/>
      <c r="L4" s="962"/>
    </row>
    <row r="5" spans="2:13" ht="4.5" customHeight="1" x14ac:dyDescent="0.25">
      <c r="B5" s="954"/>
      <c r="C5" s="955"/>
      <c r="D5" s="956"/>
      <c r="E5" s="964"/>
      <c r="F5" s="964"/>
      <c r="G5" s="964"/>
      <c r="H5" s="964"/>
      <c r="I5" s="965" t="s">
        <v>459</v>
      </c>
      <c r="J5" s="966"/>
      <c r="K5" s="961"/>
      <c r="L5" s="962"/>
      <c r="M5" s="163"/>
    </row>
    <row r="6" spans="2:13" ht="24.95" customHeight="1" x14ac:dyDescent="0.25">
      <c r="B6" s="954"/>
      <c r="C6" s="955"/>
      <c r="D6" s="956"/>
      <c r="E6" s="164" t="s">
        <v>457</v>
      </c>
      <c r="F6" s="171">
        <v>43930</v>
      </c>
      <c r="G6" s="166" t="s">
        <v>458</v>
      </c>
      <c r="H6" s="171">
        <v>43936</v>
      </c>
      <c r="I6" s="965"/>
      <c r="J6" s="966"/>
      <c r="K6" s="967"/>
      <c r="L6" s="968"/>
    </row>
    <row r="7" spans="2:13" ht="24.95" customHeight="1" x14ac:dyDescent="0.25">
      <c r="B7" s="982" t="s">
        <v>392</v>
      </c>
      <c r="C7" s="948"/>
      <c r="D7" s="948"/>
      <c r="E7" s="948" t="s">
        <v>109</v>
      </c>
      <c r="F7" s="948"/>
      <c r="G7" s="948" t="s">
        <v>110</v>
      </c>
      <c r="H7" s="948"/>
      <c r="I7" s="204" t="s">
        <v>4</v>
      </c>
      <c r="J7" s="204" t="s">
        <v>2</v>
      </c>
      <c r="K7" s="949" t="s">
        <v>0</v>
      </c>
      <c r="L7" s="983"/>
    </row>
    <row r="8" spans="2:13" ht="24.95" customHeight="1" x14ac:dyDescent="0.25">
      <c r="B8" s="984" t="s">
        <v>395</v>
      </c>
      <c r="C8" s="950"/>
      <c r="D8" s="950"/>
      <c r="E8" s="948" t="s">
        <v>396</v>
      </c>
      <c r="F8" s="948"/>
      <c r="G8" s="948" t="s">
        <v>396</v>
      </c>
      <c r="H8" s="948"/>
      <c r="I8" s="167">
        <v>41944</v>
      </c>
      <c r="J8" s="204">
        <v>1</v>
      </c>
      <c r="K8" s="949" t="s">
        <v>460</v>
      </c>
      <c r="L8" s="983"/>
    </row>
    <row r="9" spans="2:13" ht="15.75" customHeight="1" x14ac:dyDescent="0.25">
      <c r="B9" s="939" t="s">
        <v>688</v>
      </c>
      <c r="C9" s="940"/>
      <c r="D9" s="940"/>
      <c r="E9" s="940"/>
      <c r="F9" s="940"/>
      <c r="G9" s="941"/>
      <c r="H9" s="939" t="s">
        <v>689</v>
      </c>
      <c r="I9" s="940"/>
      <c r="J9" s="940"/>
      <c r="K9" s="940"/>
      <c r="L9" s="941"/>
    </row>
    <row r="10" spans="2:13" x14ac:dyDescent="0.25">
      <c r="B10" s="939"/>
      <c r="C10" s="940"/>
      <c r="D10" s="940"/>
      <c r="E10" s="940"/>
      <c r="F10" s="940"/>
      <c r="G10" s="941"/>
      <c r="H10" s="939"/>
      <c r="I10" s="940"/>
      <c r="J10" s="940"/>
      <c r="K10" s="940"/>
      <c r="L10" s="941"/>
    </row>
    <row r="11" spans="2:13" x14ac:dyDescent="0.25">
      <c r="B11" s="939"/>
      <c r="C11" s="940"/>
      <c r="D11" s="940"/>
      <c r="E11" s="940"/>
      <c r="F11" s="940"/>
      <c r="G11" s="941"/>
      <c r="H11" s="939"/>
      <c r="I11" s="940"/>
      <c r="J11" s="940"/>
      <c r="K11" s="940"/>
      <c r="L11" s="941"/>
    </row>
    <row r="12" spans="2:13" x14ac:dyDescent="0.25">
      <c r="B12" s="939"/>
      <c r="C12" s="940"/>
      <c r="D12" s="940"/>
      <c r="E12" s="940"/>
      <c r="F12" s="940"/>
      <c r="G12" s="941"/>
      <c r="H12" s="939"/>
      <c r="I12" s="940"/>
      <c r="J12" s="940"/>
      <c r="K12" s="940"/>
      <c r="L12" s="941"/>
    </row>
    <row r="13" spans="2:13" x14ac:dyDescent="0.25">
      <c r="B13" s="939"/>
      <c r="C13" s="940"/>
      <c r="D13" s="940"/>
      <c r="E13" s="940"/>
      <c r="F13" s="940"/>
      <c r="G13" s="941"/>
      <c r="H13" s="939"/>
      <c r="I13" s="940"/>
      <c r="J13" s="940"/>
      <c r="K13" s="940"/>
      <c r="L13" s="941"/>
    </row>
    <row r="14" spans="2:13" x14ac:dyDescent="0.25">
      <c r="B14" s="939"/>
      <c r="C14" s="940"/>
      <c r="D14" s="940"/>
      <c r="E14" s="940"/>
      <c r="F14" s="940"/>
      <c r="G14" s="941"/>
      <c r="H14" s="939"/>
      <c r="I14" s="940"/>
      <c r="J14" s="940"/>
      <c r="K14" s="940"/>
      <c r="L14" s="941"/>
    </row>
    <row r="15" spans="2:13" x14ac:dyDescent="0.25">
      <c r="B15" s="939"/>
      <c r="C15" s="940"/>
      <c r="D15" s="940"/>
      <c r="E15" s="940"/>
      <c r="F15" s="940"/>
      <c r="G15" s="941"/>
      <c r="H15" s="939"/>
      <c r="I15" s="940"/>
      <c r="J15" s="940"/>
      <c r="K15" s="940"/>
      <c r="L15" s="941"/>
    </row>
    <row r="16" spans="2:13"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9"/>
      <c r="C21" s="940"/>
      <c r="D21" s="940"/>
      <c r="E21" s="940"/>
      <c r="F21" s="940"/>
      <c r="G21" s="941"/>
      <c r="H21" s="939"/>
      <c r="I21" s="940"/>
      <c r="J21" s="940"/>
      <c r="K21" s="940"/>
      <c r="L21" s="941"/>
    </row>
    <row r="22" spans="2:12" x14ac:dyDescent="0.25">
      <c r="B22" s="939"/>
      <c r="C22" s="940"/>
      <c r="D22" s="940"/>
      <c r="E22" s="940"/>
      <c r="F22" s="940"/>
      <c r="G22" s="941"/>
      <c r="H22" s="939"/>
      <c r="I22" s="940"/>
      <c r="J22" s="940"/>
      <c r="K22" s="940"/>
      <c r="L22" s="941"/>
    </row>
    <row r="23" spans="2:12" ht="21.95" customHeight="1" x14ac:dyDescent="0.25">
      <c r="B23" s="1044" t="s">
        <v>1013</v>
      </c>
      <c r="C23" s="1045"/>
      <c r="D23" s="1045"/>
      <c r="E23" s="1045"/>
      <c r="F23" s="1045"/>
      <c r="G23" s="1046"/>
      <c r="H23" s="1050" t="s">
        <v>1014</v>
      </c>
      <c r="I23" s="971"/>
      <c r="J23" s="971"/>
      <c r="K23" s="971"/>
      <c r="L23" s="972"/>
    </row>
    <row r="24" spans="2:12" ht="21.95" customHeight="1" thickBot="1" x14ac:dyDescent="0.3">
      <c r="B24" s="1047"/>
      <c r="C24" s="1048"/>
      <c r="D24" s="1048"/>
      <c r="E24" s="1048"/>
      <c r="F24" s="1048"/>
      <c r="G24" s="1049"/>
      <c r="H24" s="973"/>
      <c r="I24" s="974"/>
      <c r="J24" s="974"/>
      <c r="K24" s="974"/>
      <c r="L24" s="975"/>
    </row>
    <row r="25" spans="2:12" ht="15.75" customHeight="1" x14ac:dyDescent="0.25">
      <c r="B25" s="939" t="s">
        <v>688</v>
      </c>
      <c r="C25" s="940"/>
      <c r="D25" s="940"/>
      <c r="E25" s="940"/>
      <c r="F25" s="940"/>
      <c r="G25" s="941"/>
      <c r="H25" s="939" t="s">
        <v>689</v>
      </c>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5" x14ac:dyDescent="0.25">
      <c r="B33" s="939"/>
      <c r="C33" s="940"/>
      <c r="D33" s="940"/>
      <c r="E33" s="940"/>
      <c r="F33" s="940"/>
      <c r="G33" s="941"/>
      <c r="H33" s="939"/>
      <c r="I33" s="940"/>
      <c r="J33" s="940"/>
      <c r="K33" s="940"/>
      <c r="L33" s="941"/>
    </row>
    <row r="34" spans="2:15" x14ac:dyDescent="0.25">
      <c r="B34" s="939"/>
      <c r="C34" s="940"/>
      <c r="D34" s="940"/>
      <c r="E34" s="940"/>
      <c r="F34" s="940"/>
      <c r="G34" s="941"/>
      <c r="H34" s="939"/>
      <c r="I34" s="940"/>
      <c r="J34" s="940"/>
      <c r="K34" s="940"/>
      <c r="L34" s="941"/>
    </row>
    <row r="35" spans="2:15" x14ac:dyDescent="0.25">
      <c r="B35" s="939"/>
      <c r="C35" s="940"/>
      <c r="D35" s="940"/>
      <c r="E35" s="940"/>
      <c r="F35" s="940"/>
      <c r="G35" s="941"/>
      <c r="H35" s="939"/>
      <c r="I35" s="940"/>
      <c r="J35" s="940"/>
      <c r="K35" s="940"/>
      <c r="L35" s="941"/>
    </row>
    <row r="36" spans="2:15" x14ac:dyDescent="0.25">
      <c r="B36" s="939"/>
      <c r="C36" s="940"/>
      <c r="D36" s="940"/>
      <c r="E36" s="940"/>
      <c r="F36" s="940"/>
      <c r="G36" s="941"/>
      <c r="H36" s="939"/>
      <c r="I36" s="940"/>
      <c r="J36" s="940"/>
      <c r="K36" s="940"/>
      <c r="L36" s="941"/>
    </row>
    <row r="37" spans="2:15" x14ac:dyDescent="0.25">
      <c r="B37" s="939"/>
      <c r="C37" s="940"/>
      <c r="D37" s="940"/>
      <c r="E37" s="940"/>
      <c r="F37" s="940"/>
      <c r="G37" s="941"/>
      <c r="H37" s="939"/>
      <c r="I37" s="940"/>
      <c r="J37" s="940"/>
      <c r="K37" s="940"/>
      <c r="L37" s="941"/>
    </row>
    <row r="38" spans="2:15" x14ac:dyDescent="0.25">
      <c r="B38" s="939"/>
      <c r="C38" s="940"/>
      <c r="D38" s="940"/>
      <c r="E38" s="940"/>
      <c r="F38" s="940"/>
      <c r="G38" s="941"/>
      <c r="H38" s="939"/>
      <c r="I38" s="940"/>
      <c r="J38" s="940"/>
      <c r="K38" s="940"/>
      <c r="L38" s="941"/>
    </row>
    <row r="39" spans="2:15" ht="27" customHeight="1" x14ac:dyDescent="0.25">
      <c r="B39" s="930" t="s">
        <v>1015</v>
      </c>
      <c r="C39" s="931"/>
      <c r="D39" s="931"/>
      <c r="E39" s="931"/>
      <c r="F39" s="931"/>
      <c r="G39" s="932"/>
      <c r="H39" s="942" t="s">
        <v>1016</v>
      </c>
      <c r="I39" s="943"/>
      <c r="J39" s="943"/>
      <c r="K39" s="943"/>
      <c r="L39" s="944"/>
    </row>
    <row r="40" spans="2:15" ht="34.5" customHeight="1" thickBot="1" x14ac:dyDescent="0.3">
      <c r="B40" s="933"/>
      <c r="C40" s="934"/>
      <c r="D40" s="934"/>
      <c r="E40" s="934"/>
      <c r="F40" s="934"/>
      <c r="G40" s="935"/>
      <c r="H40" s="945"/>
      <c r="I40" s="946"/>
      <c r="J40" s="946"/>
      <c r="K40" s="946"/>
      <c r="L40" s="947"/>
    </row>
    <row r="41" spans="2:15" ht="15.75" customHeight="1" x14ac:dyDescent="0.25">
      <c r="B41" s="936" t="s">
        <v>688</v>
      </c>
      <c r="C41" s="937"/>
      <c r="D41" s="937"/>
      <c r="E41" s="937"/>
      <c r="F41" s="937"/>
      <c r="G41" s="938"/>
      <c r="H41" s="936" t="s">
        <v>689</v>
      </c>
      <c r="I41" s="937"/>
      <c r="J41" s="937"/>
      <c r="K41" s="937"/>
      <c r="L41" s="938"/>
    </row>
    <row r="42" spans="2:15" x14ac:dyDescent="0.25">
      <c r="B42" s="939"/>
      <c r="C42" s="940"/>
      <c r="D42" s="940"/>
      <c r="E42" s="940"/>
      <c r="F42" s="940"/>
      <c r="G42" s="941"/>
      <c r="H42" s="939"/>
      <c r="I42" s="940"/>
      <c r="J42" s="940"/>
      <c r="K42" s="940"/>
      <c r="L42" s="941"/>
    </row>
    <row r="43" spans="2:15" x14ac:dyDescent="0.25">
      <c r="B43" s="939"/>
      <c r="C43" s="940"/>
      <c r="D43" s="940"/>
      <c r="E43" s="940"/>
      <c r="F43" s="940"/>
      <c r="G43" s="941"/>
      <c r="H43" s="939"/>
      <c r="I43" s="940"/>
      <c r="J43" s="940"/>
      <c r="K43" s="940"/>
      <c r="L43" s="941"/>
      <c r="O43" s="170"/>
    </row>
    <row r="44" spans="2:15" x14ac:dyDescent="0.25">
      <c r="B44" s="939"/>
      <c r="C44" s="940"/>
      <c r="D44" s="940"/>
      <c r="E44" s="940"/>
      <c r="F44" s="940"/>
      <c r="G44" s="941"/>
      <c r="H44" s="939"/>
      <c r="I44" s="940"/>
      <c r="J44" s="940"/>
      <c r="K44" s="940"/>
      <c r="L44" s="941"/>
    </row>
    <row r="45" spans="2:15" x14ac:dyDescent="0.25">
      <c r="B45" s="939"/>
      <c r="C45" s="940"/>
      <c r="D45" s="940"/>
      <c r="E45" s="940"/>
      <c r="F45" s="940"/>
      <c r="G45" s="941"/>
      <c r="H45" s="939"/>
      <c r="I45" s="940"/>
      <c r="J45" s="940"/>
      <c r="K45" s="940"/>
      <c r="L45" s="941"/>
    </row>
    <row r="46" spans="2:15" x14ac:dyDescent="0.25">
      <c r="B46" s="939"/>
      <c r="C46" s="940"/>
      <c r="D46" s="940"/>
      <c r="E46" s="940"/>
      <c r="F46" s="940"/>
      <c r="G46" s="941"/>
      <c r="H46" s="939"/>
      <c r="I46" s="940"/>
      <c r="J46" s="940"/>
      <c r="K46" s="940"/>
      <c r="L46" s="941"/>
    </row>
    <row r="47" spans="2:15" x14ac:dyDescent="0.25">
      <c r="B47" s="939"/>
      <c r="C47" s="940"/>
      <c r="D47" s="940"/>
      <c r="E47" s="940"/>
      <c r="F47" s="940"/>
      <c r="G47" s="941"/>
      <c r="H47" s="939"/>
      <c r="I47" s="940"/>
      <c r="J47" s="940"/>
      <c r="K47" s="940"/>
      <c r="L47" s="941"/>
    </row>
    <row r="48" spans="2:15"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939"/>
      <c r="C54" s="940"/>
      <c r="D54" s="940"/>
      <c r="E54" s="940"/>
      <c r="F54" s="940"/>
      <c r="G54" s="941"/>
      <c r="H54" s="939"/>
      <c r="I54" s="940"/>
      <c r="J54" s="940"/>
      <c r="K54" s="940"/>
      <c r="L54" s="941"/>
    </row>
    <row r="55" spans="2:12" ht="21.95" customHeight="1" x14ac:dyDescent="0.25">
      <c r="B55" s="930" t="s">
        <v>1017</v>
      </c>
      <c r="C55" s="931"/>
      <c r="D55" s="931"/>
      <c r="E55" s="931"/>
      <c r="F55" s="931"/>
      <c r="G55" s="932"/>
      <c r="H55" s="942" t="s">
        <v>1018</v>
      </c>
      <c r="I55" s="943"/>
      <c r="J55" s="943"/>
      <c r="K55" s="943"/>
      <c r="L55" s="944"/>
    </row>
    <row r="56" spans="2:12" ht="26.25" customHeight="1" thickBot="1" x14ac:dyDescent="0.3">
      <c r="B56" s="933"/>
      <c r="C56" s="934"/>
      <c r="D56" s="934"/>
      <c r="E56" s="934"/>
      <c r="F56" s="934"/>
      <c r="G56" s="935"/>
      <c r="H56" s="945"/>
      <c r="I56" s="946"/>
      <c r="J56" s="946"/>
      <c r="K56" s="946"/>
      <c r="L56" s="947"/>
    </row>
    <row r="57" spans="2:12" x14ac:dyDescent="0.25">
      <c r="B57" s="936" t="s">
        <v>690</v>
      </c>
      <c r="C57" s="937"/>
      <c r="D57" s="937"/>
      <c r="E57" s="937"/>
      <c r="F57" s="937"/>
      <c r="G57" s="938"/>
      <c r="H57" s="936" t="s">
        <v>691</v>
      </c>
      <c r="I57" s="937"/>
      <c r="J57" s="937"/>
      <c r="K57" s="937"/>
      <c r="L57" s="938"/>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ht="21.95" customHeight="1" x14ac:dyDescent="0.25">
      <c r="B71" s="970" t="s">
        <v>1019</v>
      </c>
      <c r="C71" s="943"/>
      <c r="D71" s="943"/>
      <c r="E71" s="943"/>
      <c r="F71" s="943"/>
      <c r="G71" s="944"/>
      <c r="H71" s="942" t="s">
        <v>1020</v>
      </c>
      <c r="I71" s="943"/>
      <c r="J71" s="943"/>
      <c r="K71" s="943"/>
      <c r="L71" s="944"/>
    </row>
    <row r="72" spans="2:12" ht="21.95" customHeight="1" thickBot="1" x14ac:dyDescent="0.3">
      <c r="B72" s="945"/>
      <c r="C72" s="946"/>
      <c r="D72" s="946"/>
      <c r="E72" s="946"/>
      <c r="F72" s="946"/>
      <c r="G72" s="947"/>
      <c r="H72" s="945"/>
      <c r="I72" s="946"/>
      <c r="J72" s="946"/>
      <c r="K72" s="946"/>
      <c r="L72" s="947"/>
    </row>
    <row r="73" spans="2:12" x14ac:dyDescent="0.25">
      <c r="B73" s="936" t="s">
        <v>690</v>
      </c>
      <c r="C73" s="937"/>
      <c r="D73" s="937"/>
      <c r="E73" s="937"/>
      <c r="F73" s="937"/>
      <c r="G73" s="938"/>
      <c r="H73" s="936" t="s">
        <v>691</v>
      </c>
      <c r="I73" s="937"/>
      <c r="J73" s="937"/>
      <c r="K73" s="937"/>
      <c r="L73" s="938"/>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ht="21.95" customHeight="1" x14ac:dyDescent="0.25">
      <c r="B87" s="942" t="s">
        <v>1021</v>
      </c>
      <c r="C87" s="943"/>
      <c r="D87" s="943"/>
      <c r="E87" s="943"/>
      <c r="F87" s="943"/>
      <c r="G87" s="944"/>
      <c r="H87" s="942" t="s">
        <v>1022</v>
      </c>
      <c r="I87" s="971"/>
      <c r="J87" s="971"/>
      <c r="K87" s="971"/>
      <c r="L87" s="972"/>
    </row>
    <row r="88" spans="2:12" ht="37.5" customHeight="1" thickBot="1" x14ac:dyDescent="0.3">
      <c r="B88" s="945"/>
      <c r="C88" s="946"/>
      <c r="D88" s="946"/>
      <c r="E88" s="946"/>
      <c r="F88" s="946"/>
      <c r="G88" s="947"/>
      <c r="H88" s="973"/>
      <c r="I88" s="974"/>
      <c r="J88" s="974"/>
      <c r="K88" s="974"/>
      <c r="L88" s="975"/>
    </row>
    <row r="89" spans="2:12" x14ac:dyDescent="0.25">
      <c r="B89" s="936" t="s">
        <v>690</v>
      </c>
      <c r="C89" s="937"/>
      <c r="D89" s="937"/>
      <c r="E89" s="937"/>
      <c r="F89" s="937"/>
      <c r="G89" s="938"/>
      <c r="H89" s="936" t="s">
        <v>691</v>
      </c>
      <c r="I89" s="937"/>
      <c r="J89" s="937"/>
      <c r="K89" s="937"/>
      <c r="L89" s="938"/>
    </row>
    <row r="90" spans="2:12" x14ac:dyDescent="0.25">
      <c r="B90" s="939"/>
      <c r="C90" s="940"/>
      <c r="D90" s="940"/>
      <c r="E90" s="940"/>
      <c r="F90" s="940"/>
      <c r="G90" s="941"/>
      <c r="H90" s="939"/>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ht="21.95" customHeight="1" x14ac:dyDescent="0.25">
      <c r="B103" s="942" t="s">
        <v>1023</v>
      </c>
      <c r="C103" s="943"/>
      <c r="D103" s="943"/>
      <c r="E103" s="943"/>
      <c r="F103" s="943"/>
      <c r="G103" s="944"/>
      <c r="H103" s="942" t="s">
        <v>1024</v>
      </c>
      <c r="I103" s="971"/>
      <c r="J103" s="971"/>
      <c r="K103" s="971"/>
      <c r="L103" s="972"/>
    </row>
    <row r="104" spans="2:12" ht="37.5" customHeight="1" thickBot="1" x14ac:dyDescent="0.3">
      <c r="B104" s="945"/>
      <c r="C104" s="946"/>
      <c r="D104" s="946"/>
      <c r="E104" s="946"/>
      <c r="F104" s="946"/>
      <c r="G104" s="947"/>
      <c r="H104" s="973"/>
      <c r="I104" s="974"/>
      <c r="J104" s="974"/>
      <c r="K104" s="974"/>
      <c r="L104" s="975"/>
    </row>
    <row r="105" spans="2:12" x14ac:dyDescent="0.25">
      <c r="B105" s="936" t="s">
        <v>690</v>
      </c>
      <c r="C105" s="937"/>
      <c r="D105" s="937"/>
      <c r="E105" s="937"/>
      <c r="F105" s="937"/>
      <c r="G105" s="938"/>
      <c r="H105" s="936" t="s">
        <v>691</v>
      </c>
      <c r="I105" s="937"/>
      <c r="J105" s="937"/>
      <c r="K105" s="937"/>
      <c r="L105" s="938"/>
    </row>
    <row r="106" spans="2:12" x14ac:dyDescent="0.25">
      <c r="B106" s="939"/>
      <c r="C106" s="940"/>
      <c r="D106" s="940"/>
      <c r="E106" s="940"/>
      <c r="F106" s="940"/>
      <c r="G106" s="941"/>
      <c r="H106" s="939"/>
      <c r="I106" s="940"/>
      <c r="J106" s="940"/>
      <c r="K106" s="940"/>
      <c r="L106" s="941"/>
    </row>
    <row r="107" spans="2:12" x14ac:dyDescent="0.25">
      <c r="B107" s="939"/>
      <c r="C107" s="940"/>
      <c r="D107" s="940"/>
      <c r="E107" s="940"/>
      <c r="F107" s="940"/>
      <c r="G107" s="941"/>
      <c r="H107" s="939"/>
      <c r="I107" s="940"/>
      <c r="J107" s="940"/>
      <c r="K107" s="940"/>
      <c r="L107" s="941"/>
    </row>
    <row r="108" spans="2:12" x14ac:dyDescent="0.25">
      <c r="B108" s="939"/>
      <c r="C108" s="940"/>
      <c r="D108" s="940"/>
      <c r="E108" s="940"/>
      <c r="F108" s="940"/>
      <c r="G108" s="941"/>
      <c r="H108" s="939"/>
      <c r="I108" s="940"/>
      <c r="J108" s="940"/>
      <c r="K108" s="940"/>
      <c r="L108" s="941"/>
    </row>
    <row r="109" spans="2:12" x14ac:dyDescent="0.25">
      <c r="B109" s="939"/>
      <c r="C109" s="940"/>
      <c r="D109" s="940"/>
      <c r="E109" s="940"/>
      <c r="F109" s="940"/>
      <c r="G109" s="941"/>
      <c r="H109" s="939"/>
      <c r="I109" s="940"/>
      <c r="J109" s="940"/>
      <c r="K109" s="940"/>
      <c r="L109" s="941"/>
    </row>
    <row r="110" spans="2:12" x14ac:dyDescent="0.25">
      <c r="B110" s="939"/>
      <c r="C110" s="940"/>
      <c r="D110" s="940"/>
      <c r="E110" s="940"/>
      <c r="F110" s="940"/>
      <c r="G110" s="941"/>
      <c r="H110" s="939"/>
      <c r="I110" s="940"/>
      <c r="J110" s="940"/>
      <c r="K110" s="940"/>
      <c r="L110" s="941"/>
    </row>
    <row r="111" spans="2:12" x14ac:dyDescent="0.25">
      <c r="B111" s="939"/>
      <c r="C111" s="940"/>
      <c r="D111" s="940"/>
      <c r="E111" s="940"/>
      <c r="F111" s="940"/>
      <c r="G111" s="941"/>
      <c r="H111" s="939"/>
      <c r="I111" s="940"/>
      <c r="J111" s="940"/>
      <c r="K111" s="940"/>
      <c r="L111" s="941"/>
    </row>
    <row r="112" spans="2:12"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x14ac:dyDescent="0.25">
      <c r="B115" s="939"/>
      <c r="C115" s="940"/>
      <c r="D115" s="940"/>
      <c r="E115" s="940"/>
      <c r="F115" s="940"/>
      <c r="G115" s="941"/>
      <c r="H115" s="939"/>
      <c r="I115" s="940"/>
      <c r="J115" s="940"/>
      <c r="K115" s="940"/>
      <c r="L115" s="941"/>
    </row>
    <row r="116" spans="2:12" x14ac:dyDescent="0.25">
      <c r="B116" s="939"/>
      <c r="C116" s="940"/>
      <c r="D116" s="940"/>
      <c r="E116" s="940"/>
      <c r="F116" s="940"/>
      <c r="G116" s="941"/>
      <c r="H116" s="939"/>
      <c r="I116" s="940"/>
      <c r="J116" s="940"/>
      <c r="K116" s="940"/>
      <c r="L116" s="941"/>
    </row>
    <row r="117" spans="2:12" x14ac:dyDescent="0.25">
      <c r="B117" s="939"/>
      <c r="C117" s="940"/>
      <c r="D117" s="940"/>
      <c r="E117" s="940"/>
      <c r="F117" s="940"/>
      <c r="G117" s="941"/>
      <c r="H117" s="939"/>
      <c r="I117" s="940"/>
      <c r="J117" s="940"/>
      <c r="K117" s="940"/>
      <c r="L117" s="941"/>
    </row>
    <row r="118" spans="2:12" x14ac:dyDescent="0.25">
      <c r="B118" s="939"/>
      <c r="C118" s="940"/>
      <c r="D118" s="940"/>
      <c r="E118" s="940"/>
      <c r="F118" s="940"/>
      <c r="G118" s="941"/>
      <c r="H118" s="939"/>
      <c r="I118" s="940"/>
      <c r="J118" s="940"/>
      <c r="K118" s="940"/>
      <c r="L118" s="941"/>
    </row>
    <row r="119" spans="2:12" ht="21.95" customHeight="1" x14ac:dyDescent="0.25">
      <c r="B119" s="942" t="s">
        <v>1025</v>
      </c>
      <c r="C119" s="943"/>
      <c r="D119" s="943"/>
      <c r="E119" s="943"/>
      <c r="F119" s="943"/>
      <c r="G119" s="944"/>
      <c r="H119" s="942" t="s">
        <v>1026</v>
      </c>
      <c r="I119" s="971"/>
      <c r="J119" s="971"/>
      <c r="K119" s="971"/>
      <c r="L119" s="972"/>
    </row>
    <row r="120" spans="2:12" ht="37.5" customHeight="1" thickBot="1" x14ac:dyDescent="0.3">
      <c r="B120" s="945"/>
      <c r="C120" s="946"/>
      <c r="D120" s="946"/>
      <c r="E120" s="946"/>
      <c r="F120" s="946"/>
      <c r="G120" s="947"/>
      <c r="H120" s="973"/>
      <c r="I120" s="974"/>
      <c r="J120" s="974"/>
      <c r="K120" s="974"/>
      <c r="L120" s="975"/>
    </row>
    <row r="121" spans="2:12" x14ac:dyDescent="0.25">
      <c r="B121" s="936" t="s">
        <v>690</v>
      </c>
      <c r="C121" s="937"/>
      <c r="D121" s="937"/>
      <c r="E121" s="937"/>
      <c r="F121" s="937"/>
      <c r="G121" s="938"/>
      <c r="H121" s="936" t="s">
        <v>691</v>
      </c>
      <c r="I121" s="937"/>
      <c r="J121" s="937"/>
      <c r="K121" s="937"/>
      <c r="L121" s="938"/>
    </row>
    <row r="122" spans="2:12" x14ac:dyDescent="0.25">
      <c r="B122" s="939"/>
      <c r="C122" s="940"/>
      <c r="D122" s="940"/>
      <c r="E122" s="940"/>
      <c r="F122" s="940"/>
      <c r="G122" s="941"/>
      <c r="H122" s="939"/>
      <c r="I122" s="940"/>
      <c r="J122" s="940"/>
      <c r="K122" s="940"/>
      <c r="L122" s="941"/>
    </row>
    <row r="123" spans="2:12" x14ac:dyDescent="0.25">
      <c r="B123" s="939"/>
      <c r="C123" s="940"/>
      <c r="D123" s="940"/>
      <c r="E123" s="940"/>
      <c r="F123" s="940"/>
      <c r="G123" s="941"/>
      <c r="H123" s="939"/>
      <c r="I123" s="940"/>
      <c r="J123" s="940"/>
      <c r="K123" s="940"/>
      <c r="L123" s="941"/>
    </row>
    <row r="124" spans="2:12" x14ac:dyDescent="0.25">
      <c r="B124" s="939"/>
      <c r="C124" s="940"/>
      <c r="D124" s="940"/>
      <c r="E124" s="940"/>
      <c r="F124" s="940"/>
      <c r="G124" s="941"/>
      <c r="H124" s="939"/>
      <c r="I124" s="940"/>
      <c r="J124" s="940"/>
      <c r="K124" s="940"/>
      <c r="L124" s="941"/>
    </row>
    <row r="125" spans="2:12" x14ac:dyDescent="0.25">
      <c r="B125" s="939"/>
      <c r="C125" s="940"/>
      <c r="D125" s="940"/>
      <c r="E125" s="940"/>
      <c r="F125" s="940"/>
      <c r="G125" s="941"/>
      <c r="H125" s="939"/>
      <c r="I125" s="940"/>
      <c r="J125" s="940"/>
      <c r="K125" s="940"/>
      <c r="L125" s="941"/>
    </row>
    <row r="126" spans="2:12" x14ac:dyDescent="0.25">
      <c r="B126" s="939"/>
      <c r="C126" s="940"/>
      <c r="D126" s="940"/>
      <c r="E126" s="940"/>
      <c r="F126" s="940"/>
      <c r="G126" s="941"/>
      <c r="H126" s="939"/>
      <c r="I126" s="940"/>
      <c r="J126" s="940"/>
      <c r="K126" s="940"/>
      <c r="L126" s="941"/>
    </row>
    <row r="127" spans="2:12" x14ac:dyDescent="0.25">
      <c r="B127" s="939"/>
      <c r="C127" s="940"/>
      <c r="D127" s="940"/>
      <c r="E127" s="940"/>
      <c r="F127" s="940"/>
      <c r="G127" s="941"/>
      <c r="H127" s="939"/>
      <c r="I127" s="940"/>
      <c r="J127" s="940"/>
      <c r="K127" s="940"/>
      <c r="L127" s="941"/>
    </row>
    <row r="128" spans="2:12" x14ac:dyDescent="0.25">
      <c r="B128" s="939"/>
      <c r="C128" s="940"/>
      <c r="D128" s="940"/>
      <c r="E128" s="940"/>
      <c r="F128" s="940"/>
      <c r="G128" s="941"/>
      <c r="H128" s="939"/>
      <c r="I128" s="940"/>
      <c r="J128" s="940"/>
      <c r="K128" s="940"/>
      <c r="L128" s="941"/>
    </row>
    <row r="129" spans="2:12" x14ac:dyDescent="0.25">
      <c r="B129" s="939"/>
      <c r="C129" s="940"/>
      <c r="D129" s="940"/>
      <c r="E129" s="940"/>
      <c r="F129" s="940"/>
      <c r="G129" s="941"/>
      <c r="H129" s="939"/>
      <c r="I129" s="940"/>
      <c r="J129" s="940"/>
      <c r="K129" s="940"/>
      <c r="L129" s="941"/>
    </row>
    <row r="130" spans="2:12" x14ac:dyDescent="0.25">
      <c r="B130" s="939"/>
      <c r="C130" s="940"/>
      <c r="D130" s="940"/>
      <c r="E130" s="940"/>
      <c r="F130" s="940"/>
      <c r="G130" s="941"/>
      <c r="H130" s="939"/>
      <c r="I130" s="940"/>
      <c r="J130" s="940"/>
      <c r="K130" s="940"/>
      <c r="L130" s="941"/>
    </row>
    <row r="131" spans="2:12" x14ac:dyDescent="0.25">
      <c r="B131" s="939"/>
      <c r="C131" s="940"/>
      <c r="D131" s="940"/>
      <c r="E131" s="940"/>
      <c r="F131" s="940"/>
      <c r="G131" s="941"/>
      <c r="H131" s="939"/>
      <c r="I131" s="940"/>
      <c r="J131" s="940"/>
      <c r="K131" s="940"/>
      <c r="L131" s="941"/>
    </row>
    <row r="132" spans="2:12" x14ac:dyDescent="0.25">
      <c r="B132" s="939"/>
      <c r="C132" s="940"/>
      <c r="D132" s="940"/>
      <c r="E132" s="940"/>
      <c r="F132" s="940"/>
      <c r="G132" s="941"/>
      <c r="H132" s="939"/>
      <c r="I132" s="940"/>
      <c r="J132" s="940"/>
      <c r="K132" s="940"/>
      <c r="L132" s="941"/>
    </row>
    <row r="133" spans="2:12" x14ac:dyDescent="0.25">
      <c r="B133" s="939"/>
      <c r="C133" s="940"/>
      <c r="D133" s="940"/>
      <c r="E133" s="940"/>
      <c r="F133" s="940"/>
      <c r="G133" s="941"/>
      <c r="H133" s="939"/>
      <c r="I133" s="940"/>
      <c r="J133" s="940"/>
      <c r="K133" s="940"/>
      <c r="L133" s="941"/>
    </row>
    <row r="134" spans="2:12" x14ac:dyDescent="0.25">
      <c r="B134" s="939"/>
      <c r="C134" s="940"/>
      <c r="D134" s="940"/>
      <c r="E134" s="940"/>
      <c r="F134" s="940"/>
      <c r="G134" s="941"/>
      <c r="H134" s="939"/>
      <c r="I134" s="940"/>
      <c r="J134" s="940"/>
      <c r="K134" s="940"/>
      <c r="L134" s="941"/>
    </row>
    <row r="135" spans="2:12" ht="21.95" customHeight="1" x14ac:dyDescent="0.25">
      <c r="B135" s="942" t="s">
        <v>1027</v>
      </c>
      <c r="C135" s="943"/>
      <c r="D135" s="943"/>
      <c r="E135" s="943"/>
      <c r="F135" s="943"/>
      <c r="G135" s="944"/>
      <c r="H135" s="942" t="s">
        <v>1028</v>
      </c>
      <c r="I135" s="971"/>
      <c r="J135" s="971"/>
      <c r="K135" s="971"/>
      <c r="L135" s="972"/>
    </row>
    <row r="136" spans="2:12" ht="37.5" customHeight="1" thickBot="1" x14ac:dyDescent="0.3">
      <c r="B136" s="945"/>
      <c r="C136" s="946"/>
      <c r="D136" s="946"/>
      <c r="E136" s="946"/>
      <c r="F136" s="946"/>
      <c r="G136" s="947"/>
      <c r="H136" s="973"/>
      <c r="I136" s="974"/>
      <c r="J136" s="974"/>
      <c r="K136" s="974"/>
      <c r="L136" s="975"/>
    </row>
    <row r="137" spans="2:12" x14ac:dyDescent="0.25">
      <c r="B137" s="936" t="s">
        <v>690</v>
      </c>
      <c r="C137" s="937"/>
      <c r="D137" s="937"/>
      <c r="E137" s="937"/>
      <c r="F137" s="937"/>
      <c r="G137" s="938"/>
      <c r="H137" s="936" t="s">
        <v>691</v>
      </c>
      <c r="I137" s="937"/>
      <c r="J137" s="937"/>
      <c r="K137" s="937"/>
      <c r="L137" s="938"/>
    </row>
    <row r="138" spans="2:12" x14ac:dyDescent="0.25">
      <c r="B138" s="939"/>
      <c r="C138" s="940"/>
      <c r="D138" s="940"/>
      <c r="E138" s="940"/>
      <c r="F138" s="940"/>
      <c r="G138" s="941"/>
      <c r="H138" s="939"/>
      <c r="I138" s="940"/>
      <c r="J138" s="940"/>
      <c r="K138" s="940"/>
      <c r="L138" s="941"/>
    </row>
    <row r="139" spans="2:12" x14ac:dyDescent="0.25">
      <c r="B139" s="939"/>
      <c r="C139" s="940"/>
      <c r="D139" s="940"/>
      <c r="E139" s="940"/>
      <c r="F139" s="940"/>
      <c r="G139" s="941"/>
      <c r="H139" s="939"/>
      <c r="I139" s="940"/>
      <c r="J139" s="940"/>
      <c r="K139" s="940"/>
      <c r="L139" s="941"/>
    </row>
    <row r="140" spans="2:12" x14ac:dyDescent="0.25">
      <c r="B140" s="939"/>
      <c r="C140" s="940"/>
      <c r="D140" s="940"/>
      <c r="E140" s="940"/>
      <c r="F140" s="940"/>
      <c r="G140" s="941"/>
      <c r="H140" s="939"/>
      <c r="I140" s="940"/>
      <c r="J140" s="940"/>
      <c r="K140" s="940"/>
      <c r="L140" s="941"/>
    </row>
    <row r="141" spans="2:12" x14ac:dyDescent="0.25">
      <c r="B141" s="939"/>
      <c r="C141" s="940"/>
      <c r="D141" s="940"/>
      <c r="E141" s="940"/>
      <c r="F141" s="940"/>
      <c r="G141" s="941"/>
      <c r="H141" s="939"/>
      <c r="I141" s="940"/>
      <c r="J141" s="940"/>
      <c r="K141" s="940"/>
      <c r="L141" s="941"/>
    </row>
    <row r="142" spans="2:12" x14ac:dyDescent="0.25">
      <c r="B142" s="939"/>
      <c r="C142" s="940"/>
      <c r="D142" s="940"/>
      <c r="E142" s="940"/>
      <c r="F142" s="940"/>
      <c r="G142" s="941"/>
      <c r="H142" s="939"/>
      <c r="I142" s="940"/>
      <c r="J142" s="940"/>
      <c r="K142" s="940"/>
      <c r="L142" s="941"/>
    </row>
    <row r="143" spans="2:12" x14ac:dyDescent="0.25">
      <c r="B143" s="939"/>
      <c r="C143" s="940"/>
      <c r="D143" s="940"/>
      <c r="E143" s="940"/>
      <c r="F143" s="940"/>
      <c r="G143" s="941"/>
      <c r="H143" s="939"/>
      <c r="I143" s="940"/>
      <c r="J143" s="940"/>
      <c r="K143" s="940"/>
      <c r="L143" s="941"/>
    </row>
    <row r="144" spans="2:12" x14ac:dyDescent="0.25">
      <c r="B144" s="939"/>
      <c r="C144" s="940"/>
      <c r="D144" s="940"/>
      <c r="E144" s="940"/>
      <c r="F144" s="940"/>
      <c r="G144" s="941"/>
      <c r="H144" s="939"/>
      <c r="I144" s="940"/>
      <c r="J144" s="940"/>
      <c r="K144" s="940"/>
      <c r="L144" s="941"/>
    </row>
    <row r="145" spans="2:12" x14ac:dyDescent="0.25">
      <c r="B145" s="939"/>
      <c r="C145" s="940"/>
      <c r="D145" s="940"/>
      <c r="E145" s="940"/>
      <c r="F145" s="940"/>
      <c r="G145" s="941"/>
      <c r="H145" s="939"/>
      <c r="I145" s="940"/>
      <c r="J145" s="940"/>
      <c r="K145" s="940"/>
      <c r="L145" s="941"/>
    </row>
    <row r="146" spans="2:12" x14ac:dyDescent="0.25">
      <c r="B146" s="939"/>
      <c r="C146" s="940"/>
      <c r="D146" s="940"/>
      <c r="E146" s="940"/>
      <c r="F146" s="940"/>
      <c r="G146" s="941"/>
      <c r="H146" s="939"/>
      <c r="I146" s="940"/>
      <c r="J146" s="940"/>
      <c r="K146" s="940"/>
      <c r="L146" s="941"/>
    </row>
    <row r="147" spans="2:12" x14ac:dyDescent="0.25">
      <c r="B147" s="939"/>
      <c r="C147" s="940"/>
      <c r="D147" s="940"/>
      <c r="E147" s="940"/>
      <c r="F147" s="940"/>
      <c r="G147" s="941"/>
      <c r="H147" s="939"/>
      <c r="I147" s="940"/>
      <c r="J147" s="940"/>
      <c r="K147" s="940"/>
      <c r="L147" s="941"/>
    </row>
    <row r="148" spans="2:12" x14ac:dyDescent="0.25">
      <c r="B148" s="939"/>
      <c r="C148" s="940"/>
      <c r="D148" s="940"/>
      <c r="E148" s="940"/>
      <c r="F148" s="940"/>
      <c r="G148" s="941"/>
      <c r="H148" s="939"/>
      <c r="I148" s="940"/>
      <c r="J148" s="940"/>
      <c r="K148" s="940"/>
      <c r="L148" s="941"/>
    </row>
    <row r="149" spans="2:12" x14ac:dyDescent="0.25">
      <c r="B149" s="939"/>
      <c r="C149" s="940"/>
      <c r="D149" s="940"/>
      <c r="E149" s="940"/>
      <c r="F149" s="940"/>
      <c r="G149" s="941"/>
      <c r="H149" s="939"/>
      <c r="I149" s="940"/>
      <c r="J149" s="940"/>
      <c r="K149" s="940"/>
      <c r="L149" s="941"/>
    </row>
    <row r="150" spans="2:12" x14ac:dyDescent="0.25">
      <c r="B150" s="939"/>
      <c r="C150" s="940"/>
      <c r="D150" s="940"/>
      <c r="E150" s="940"/>
      <c r="F150" s="940"/>
      <c r="G150" s="941"/>
      <c r="H150" s="939"/>
      <c r="I150" s="940"/>
      <c r="J150" s="940"/>
      <c r="K150" s="940"/>
      <c r="L150" s="941"/>
    </row>
    <row r="151" spans="2:12" ht="21.95" customHeight="1" x14ac:dyDescent="0.25">
      <c r="B151" s="942" t="s">
        <v>1029</v>
      </c>
      <c r="C151" s="943"/>
      <c r="D151" s="943"/>
      <c r="E151" s="943"/>
      <c r="F151" s="943"/>
      <c r="G151" s="944"/>
      <c r="H151" s="942" t="s">
        <v>1030</v>
      </c>
      <c r="I151" s="971"/>
      <c r="J151" s="971"/>
      <c r="K151" s="971"/>
      <c r="L151" s="972"/>
    </row>
    <row r="152" spans="2:12" ht="37.5" customHeight="1" thickBot="1" x14ac:dyDescent="0.3">
      <c r="B152" s="945"/>
      <c r="C152" s="946"/>
      <c r="D152" s="946"/>
      <c r="E152" s="946"/>
      <c r="F152" s="946"/>
      <c r="G152" s="947"/>
      <c r="H152" s="973"/>
      <c r="I152" s="974"/>
      <c r="J152" s="974"/>
      <c r="K152" s="974"/>
      <c r="L152" s="975"/>
    </row>
  </sheetData>
  <mergeCells count="52">
    <mergeCell ref="B135:G136"/>
    <mergeCell ref="H135:L136"/>
    <mergeCell ref="B137:G150"/>
    <mergeCell ref="H137:L150"/>
    <mergeCell ref="B151:G152"/>
    <mergeCell ref="H151:L152"/>
    <mergeCell ref="B105:G118"/>
    <mergeCell ref="H105:L118"/>
    <mergeCell ref="B119:G120"/>
    <mergeCell ref="H119:L120"/>
    <mergeCell ref="B121:G134"/>
    <mergeCell ref="H121:L134"/>
    <mergeCell ref="B87:G88"/>
    <mergeCell ref="H87:L88"/>
    <mergeCell ref="B89:G102"/>
    <mergeCell ref="H89:L102"/>
    <mergeCell ref="B103:G104"/>
    <mergeCell ref="H103:L104"/>
    <mergeCell ref="B57:G70"/>
    <mergeCell ref="H57:L70"/>
    <mergeCell ref="B71:G72"/>
    <mergeCell ref="H71:L72"/>
    <mergeCell ref="B73:G86"/>
    <mergeCell ref="H73:L86"/>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M827"/>
  <sheetViews>
    <sheetView showGridLines="0" topLeftCell="A61" zoomScale="98" zoomScaleNormal="85" zoomScaleSheetLayoutView="110" zoomScalePageLayoutView="110" workbookViewId="0">
      <selection activeCell="O7" sqref="O7"/>
    </sheetView>
  </sheetViews>
  <sheetFormatPr baseColWidth="10" defaultColWidth="11.42578125" defaultRowHeight="15" x14ac:dyDescent="0.25"/>
  <cols>
    <col min="1" max="1" width="3.7109375" style="162" customWidth="1"/>
    <col min="2" max="2" width="12" style="162" customWidth="1"/>
    <col min="3" max="3" width="9.5703125" style="162" customWidth="1"/>
    <col min="4" max="4" width="8" style="162" customWidth="1"/>
    <col min="5" max="5" width="11.42578125" style="162"/>
    <col min="6" max="6" width="11.85546875" style="162" customWidth="1"/>
    <col min="7" max="7" width="9.5703125" style="162" customWidth="1"/>
    <col min="8" max="8" width="12" style="162" customWidth="1"/>
    <col min="9" max="9" width="13.85546875" style="162" bestFit="1" customWidth="1"/>
    <col min="10" max="10" width="13" style="162" customWidth="1"/>
    <col min="11" max="11" width="13.42578125" style="162" customWidth="1"/>
    <col min="12" max="12" width="9.42578125" style="162" customWidth="1"/>
    <col min="13" max="13" width="11.42578125" style="162" hidden="1" customWidth="1"/>
    <col min="14" max="16384" width="11.42578125" style="162"/>
  </cols>
  <sheetData>
    <row r="1" spans="2:13" x14ac:dyDescent="0.25">
      <c r="B1" s="951"/>
      <c r="C1" s="952"/>
      <c r="D1" s="953"/>
      <c r="E1" s="957" t="s">
        <v>695</v>
      </c>
      <c r="F1" s="957"/>
      <c r="G1" s="957"/>
      <c r="H1" s="957"/>
      <c r="I1" s="957"/>
      <c r="J1" s="957"/>
      <c r="K1" s="959"/>
      <c r="L1" s="960"/>
    </row>
    <row r="2" spans="2:13" ht="1.5" customHeight="1" x14ac:dyDescent="0.25">
      <c r="B2" s="954"/>
      <c r="C2" s="955"/>
      <c r="D2" s="956"/>
      <c r="E2" s="958"/>
      <c r="F2" s="958"/>
      <c r="G2" s="958"/>
      <c r="H2" s="958"/>
      <c r="I2" s="958"/>
      <c r="J2" s="958"/>
      <c r="K2" s="961"/>
      <c r="L2" s="962"/>
    </row>
    <row r="3" spans="2:13" ht="3.75" customHeight="1" x14ac:dyDescent="0.25">
      <c r="B3" s="954"/>
      <c r="C3" s="955"/>
      <c r="D3" s="956"/>
      <c r="E3" s="958"/>
      <c r="F3" s="958"/>
      <c r="G3" s="958"/>
      <c r="H3" s="958"/>
      <c r="I3" s="958"/>
      <c r="J3" s="958"/>
      <c r="K3" s="961"/>
      <c r="L3" s="962"/>
    </row>
    <row r="4" spans="2:13" ht="20.25" customHeight="1" x14ac:dyDescent="0.25">
      <c r="B4" s="954"/>
      <c r="C4" s="955"/>
      <c r="D4" s="956"/>
      <c r="E4" s="1055" t="s">
        <v>387</v>
      </c>
      <c r="F4" s="963"/>
      <c r="G4" s="963"/>
      <c r="H4" s="963"/>
      <c r="I4" s="963"/>
      <c r="J4" s="1056"/>
      <c r="K4" s="961"/>
      <c r="L4" s="962"/>
    </row>
    <row r="5" spans="2:13" ht="4.5" customHeight="1" x14ac:dyDescent="0.25">
      <c r="B5" s="954"/>
      <c r="C5" s="955"/>
      <c r="D5" s="956"/>
      <c r="E5" s="964"/>
      <c r="F5" s="964"/>
      <c r="G5" s="964"/>
      <c r="H5" s="964"/>
      <c r="I5" s="1057" t="s">
        <v>459</v>
      </c>
      <c r="J5" s="1058">
        <v>235</v>
      </c>
      <c r="K5" s="1054"/>
      <c r="L5" s="962"/>
      <c r="M5" s="163"/>
    </row>
    <row r="6" spans="2:13" ht="24.95" customHeight="1" x14ac:dyDescent="0.25">
      <c r="B6" s="954"/>
      <c r="C6" s="955"/>
      <c r="D6" s="956"/>
      <c r="E6" s="164" t="s">
        <v>457</v>
      </c>
      <c r="F6" s="155">
        <v>43930</v>
      </c>
      <c r="G6" s="166" t="s">
        <v>458</v>
      </c>
      <c r="H6" s="156">
        <v>43936</v>
      </c>
      <c r="I6" s="1057"/>
      <c r="J6" s="1058"/>
      <c r="K6" s="1059"/>
      <c r="L6" s="968"/>
    </row>
    <row r="7" spans="2:13" ht="24.95" customHeight="1" x14ac:dyDescent="0.25">
      <c r="B7" s="948" t="s">
        <v>392</v>
      </c>
      <c r="C7" s="948"/>
      <c r="D7" s="948"/>
      <c r="E7" s="948" t="s">
        <v>109</v>
      </c>
      <c r="F7" s="948"/>
      <c r="G7" s="948" t="s">
        <v>110</v>
      </c>
      <c r="H7" s="948"/>
      <c r="I7" s="204" t="s">
        <v>4</v>
      </c>
      <c r="J7" s="204" t="s">
        <v>2</v>
      </c>
      <c r="K7" s="949" t="s">
        <v>0</v>
      </c>
      <c r="L7" s="949"/>
    </row>
    <row r="8" spans="2:13" ht="24.95" customHeight="1" thickBot="1" x14ac:dyDescent="0.3">
      <c r="B8" s="1051" t="s">
        <v>395</v>
      </c>
      <c r="C8" s="1051"/>
      <c r="D8" s="1051"/>
      <c r="E8" s="1052" t="s">
        <v>396</v>
      </c>
      <c r="F8" s="1052"/>
      <c r="G8" s="1052" t="s">
        <v>396</v>
      </c>
      <c r="H8" s="1052"/>
      <c r="I8" s="157">
        <v>41944</v>
      </c>
      <c r="J8" s="205">
        <v>1</v>
      </c>
      <c r="K8" s="1053" t="s">
        <v>460</v>
      </c>
      <c r="L8" s="1053"/>
    </row>
    <row r="9" spans="2:13" ht="24.95" customHeight="1" thickBot="1" x14ac:dyDescent="0.3">
      <c r="B9" s="1063" t="s">
        <v>696</v>
      </c>
      <c r="C9" s="1064"/>
      <c r="D9" s="1064"/>
      <c r="E9" s="1064"/>
      <c r="F9" s="1064"/>
      <c r="G9" s="1064"/>
      <c r="H9" s="1064"/>
      <c r="I9" s="1064"/>
      <c r="J9" s="1064"/>
      <c r="K9" s="1064"/>
      <c r="L9" s="1065"/>
    </row>
    <row r="10" spans="2:13" ht="15.75" customHeight="1" x14ac:dyDescent="0.25">
      <c r="B10" s="939" t="s">
        <v>688</v>
      </c>
      <c r="C10" s="940"/>
      <c r="D10" s="940"/>
      <c r="E10" s="940"/>
      <c r="F10" s="940"/>
      <c r="G10" s="941"/>
      <c r="H10" s="939" t="s">
        <v>689</v>
      </c>
      <c r="I10" s="940"/>
      <c r="J10" s="940"/>
      <c r="K10" s="940"/>
      <c r="L10" s="941"/>
    </row>
    <row r="11" spans="2:13" x14ac:dyDescent="0.25">
      <c r="B11" s="939"/>
      <c r="C11" s="940"/>
      <c r="D11" s="940"/>
      <c r="E11" s="940"/>
      <c r="F11" s="940"/>
      <c r="G11" s="941"/>
      <c r="H11" s="939"/>
      <c r="I11" s="940"/>
      <c r="J11" s="940"/>
      <c r="K11" s="940"/>
      <c r="L11" s="941"/>
    </row>
    <row r="12" spans="2:13" x14ac:dyDescent="0.25">
      <c r="B12" s="939"/>
      <c r="C12" s="940"/>
      <c r="D12" s="940"/>
      <c r="E12" s="940"/>
      <c r="F12" s="940"/>
      <c r="G12" s="941"/>
      <c r="H12" s="939"/>
      <c r="I12" s="940"/>
      <c r="J12" s="940"/>
      <c r="K12" s="940"/>
      <c r="L12" s="941"/>
    </row>
    <row r="13" spans="2:13" x14ac:dyDescent="0.25">
      <c r="B13" s="939"/>
      <c r="C13" s="940"/>
      <c r="D13" s="940"/>
      <c r="E13" s="940"/>
      <c r="F13" s="940"/>
      <c r="G13" s="941"/>
      <c r="H13" s="939"/>
      <c r="I13" s="940"/>
      <c r="J13" s="940"/>
      <c r="K13" s="940"/>
      <c r="L13" s="941"/>
    </row>
    <row r="14" spans="2:13" x14ac:dyDescent="0.25">
      <c r="B14" s="939"/>
      <c r="C14" s="940"/>
      <c r="D14" s="940"/>
      <c r="E14" s="940"/>
      <c r="F14" s="940"/>
      <c r="G14" s="941"/>
      <c r="H14" s="939"/>
      <c r="I14" s="940"/>
      <c r="J14" s="940"/>
      <c r="K14" s="940"/>
      <c r="L14" s="941"/>
    </row>
    <row r="15" spans="2:13" x14ac:dyDescent="0.25">
      <c r="B15" s="939"/>
      <c r="C15" s="940"/>
      <c r="D15" s="940"/>
      <c r="E15" s="940"/>
      <c r="F15" s="940"/>
      <c r="G15" s="941"/>
      <c r="H15" s="939"/>
      <c r="I15" s="940"/>
      <c r="J15" s="940"/>
      <c r="K15" s="940"/>
      <c r="L15" s="941"/>
    </row>
    <row r="16" spans="2:13"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9"/>
      <c r="C21" s="940"/>
      <c r="D21" s="940"/>
      <c r="E21" s="940"/>
      <c r="F21" s="940"/>
      <c r="G21" s="941"/>
      <c r="H21" s="939"/>
      <c r="I21" s="940"/>
      <c r="J21" s="940"/>
      <c r="K21" s="940"/>
      <c r="L21" s="941"/>
    </row>
    <row r="22" spans="2:12" x14ac:dyDescent="0.25">
      <c r="B22" s="939"/>
      <c r="C22" s="940"/>
      <c r="D22" s="940"/>
      <c r="E22" s="940"/>
      <c r="F22" s="940"/>
      <c r="G22" s="941"/>
      <c r="H22" s="939"/>
      <c r="I22" s="940"/>
      <c r="J22" s="940"/>
      <c r="K22" s="940"/>
      <c r="L22" s="941"/>
    </row>
    <row r="23" spans="2:12" x14ac:dyDescent="0.25">
      <c r="B23" s="939"/>
      <c r="C23" s="940"/>
      <c r="D23" s="940"/>
      <c r="E23" s="940"/>
      <c r="F23" s="940"/>
      <c r="G23" s="941"/>
      <c r="H23" s="939"/>
      <c r="I23" s="940"/>
      <c r="J23" s="940"/>
      <c r="K23" s="940"/>
      <c r="L23" s="941"/>
    </row>
    <row r="24" spans="2:12" x14ac:dyDescent="0.25">
      <c r="B24" s="1060" t="s">
        <v>987</v>
      </c>
      <c r="C24" s="1060"/>
      <c r="D24" s="1060"/>
      <c r="E24" s="1060"/>
      <c r="F24" s="1060"/>
      <c r="G24" s="1060"/>
      <c r="H24" s="1061" t="s">
        <v>844</v>
      </c>
      <c r="I24" s="1062"/>
      <c r="J24" s="1062"/>
      <c r="K24" s="1062"/>
      <c r="L24" s="1062"/>
    </row>
    <row r="25" spans="2:12" ht="18" customHeight="1" x14ac:dyDescent="0.25">
      <c r="B25" s="1060"/>
      <c r="C25" s="1060"/>
      <c r="D25" s="1060"/>
      <c r="E25" s="1060"/>
      <c r="F25" s="1060"/>
      <c r="G25" s="1060"/>
      <c r="H25" s="1062"/>
      <c r="I25" s="1062"/>
      <c r="J25" s="1062"/>
      <c r="K25" s="1062"/>
      <c r="L25" s="1062"/>
    </row>
    <row r="26" spans="2:12" ht="15.75" customHeight="1" x14ac:dyDescent="0.25">
      <c r="B26" s="939" t="s">
        <v>688</v>
      </c>
      <c r="C26" s="940"/>
      <c r="D26" s="940"/>
      <c r="E26" s="940"/>
      <c r="F26" s="940"/>
      <c r="G26" s="941"/>
      <c r="H26" s="939" t="s">
        <v>689</v>
      </c>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9"/>
      <c r="C37" s="940"/>
      <c r="D37" s="940"/>
      <c r="E37" s="940"/>
      <c r="F37" s="940"/>
      <c r="G37" s="941"/>
      <c r="H37" s="939"/>
      <c r="I37" s="940"/>
      <c r="J37" s="940"/>
      <c r="K37" s="940"/>
      <c r="L37" s="941"/>
    </row>
    <row r="38" spans="2:12" x14ac:dyDescent="0.25">
      <c r="B38" s="939"/>
      <c r="C38" s="940"/>
      <c r="D38" s="940"/>
      <c r="E38" s="940"/>
      <c r="F38" s="940"/>
      <c r="G38" s="941"/>
      <c r="H38" s="939"/>
      <c r="I38" s="940"/>
      <c r="J38" s="940"/>
      <c r="K38" s="940"/>
      <c r="L38" s="941"/>
    </row>
    <row r="39" spans="2:12" x14ac:dyDescent="0.25">
      <c r="B39" s="939"/>
      <c r="C39" s="940"/>
      <c r="D39" s="940"/>
      <c r="E39" s="940"/>
      <c r="F39" s="940"/>
      <c r="G39" s="941"/>
      <c r="H39" s="939"/>
      <c r="I39" s="940"/>
      <c r="J39" s="940"/>
      <c r="K39" s="940"/>
      <c r="L39" s="941"/>
    </row>
    <row r="40" spans="2:12" x14ac:dyDescent="0.25">
      <c r="B40" s="1060" t="s">
        <v>845</v>
      </c>
      <c r="C40" s="1060"/>
      <c r="D40" s="1060"/>
      <c r="E40" s="1060"/>
      <c r="F40" s="1060"/>
      <c r="G40" s="1060"/>
      <c r="H40" s="1061" t="s">
        <v>988</v>
      </c>
      <c r="I40" s="1062"/>
      <c r="J40" s="1062"/>
      <c r="K40" s="1062"/>
      <c r="L40" s="1062"/>
    </row>
    <row r="41" spans="2:12" ht="18" customHeight="1" x14ac:dyDescent="0.25">
      <c r="B41" s="1060"/>
      <c r="C41" s="1060"/>
      <c r="D41" s="1060"/>
      <c r="E41" s="1060"/>
      <c r="F41" s="1060"/>
      <c r="G41" s="1060"/>
      <c r="H41" s="1062"/>
      <c r="I41" s="1062"/>
      <c r="J41" s="1062"/>
      <c r="K41" s="1062"/>
      <c r="L41" s="1062"/>
    </row>
    <row r="42" spans="2:12" x14ac:dyDescent="0.25">
      <c r="B42" s="939" t="s">
        <v>690</v>
      </c>
      <c r="C42" s="940"/>
      <c r="D42" s="940"/>
      <c r="E42" s="940"/>
      <c r="F42" s="940"/>
      <c r="G42" s="941"/>
      <c r="H42" s="939" t="s">
        <v>691</v>
      </c>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939"/>
      <c r="C54" s="940"/>
      <c r="D54" s="940"/>
      <c r="E54" s="940"/>
      <c r="F54" s="940"/>
      <c r="G54" s="941"/>
      <c r="H54" s="939"/>
      <c r="I54" s="940"/>
      <c r="J54" s="940"/>
      <c r="K54" s="940"/>
      <c r="L54" s="941"/>
    </row>
    <row r="55" spans="2:12" x14ac:dyDescent="0.25">
      <c r="B55" s="939"/>
      <c r="C55" s="940"/>
      <c r="D55" s="940"/>
      <c r="E55" s="940"/>
      <c r="F55" s="940"/>
      <c r="G55" s="941"/>
      <c r="H55" s="939"/>
      <c r="I55" s="940"/>
      <c r="J55" s="940"/>
      <c r="K55" s="940"/>
      <c r="L55" s="941"/>
    </row>
    <row r="56" spans="2:12" ht="15" customHeight="1" x14ac:dyDescent="0.25">
      <c r="B56" s="1060" t="s">
        <v>989</v>
      </c>
      <c r="C56" s="1060"/>
      <c r="D56" s="1060"/>
      <c r="E56" s="1060"/>
      <c r="F56" s="1060"/>
      <c r="G56" s="1060"/>
      <c r="H56" s="1061" t="s">
        <v>990</v>
      </c>
      <c r="I56" s="1062"/>
      <c r="J56" s="1062"/>
      <c r="K56" s="1062"/>
      <c r="L56" s="1062"/>
    </row>
    <row r="57" spans="2:12" x14ac:dyDescent="0.25">
      <c r="B57" s="1060"/>
      <c r="C57" s="1060"/>
      <c r="D57" s="1060"/>
      <c r="E57" s="1060"/>
      <c r="F57" s="1060"/>
      <c r="G57" s="1060"/>
      <c r="H57" s="1062"/>
      <c r="I57" s="1062"/>
      <c r="J57" s="1062"/>
      <c r="K57" s="1062"/>
      <c r="L57" s="1062"/>
    </row>
    <row r="58" spans="2:12" x14ac:dyDescent="0.25">
      <c r="B58" s="939" t="s">
        <v>690</v>
      </c>
      <c r="C58" s="940"/>
      <c r="D58" s="940"/>
      <c r="E58" s="940"/>
      <c r="F58" s="940"/>
      <c r="G58" s="941"/>
      <c r="H58" s="939" t="s">
        <v>691</v>
      </c>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x14ac:dyDescent="0.25">
      <c r="B71" s="939"/>
      <c r="C71" s="940"/>
      <c r="D71" s="940"/>
      <c r="E71" s="940"/>
      <c r="F71" s="940"/>
      <c r="G71" s="941"/>
      <c r="H71" s="939"/>
      <c r="I71" s="940"/>
      <c r="J71" s="940"/>
      <c r="K71" s="940"/>
      <c r="L71" s="941"/>
    </row>
    <row r="72" spans="2:12" x14ac:dyDescent="0.25">
      <c r="B72" s="1061" t="s">
        <v>846</v>
      </c>
      <c r="C72" s="1062"/>
      <c r="D72" s="1062"/>
      <c r="E72" s="1062"/>
      <c r="F72" s="1062"/>
      <c r="G72" s="1062"/>
      <c r="H72" s="1061" t="s">
        <v>847</v>
      </c>
      <c r="I72" s="1062"/>
      <c r="J72" s="1062"/>
      <c r="K72" s="1062"/>
      <c r="L72" s="1062"/>
    </row>
    <row r="73" spans="2:12" ht="30" customHeight="1" x14ac:dyDescent="0.25">
      <c r="B73" s="1062"/>
      <c r="C73" s="1062"/>
      <c r="D73" s="1062"/>
      <c r="E73" s="1062"/>
      <c r="F73" s="1062"/>
      <c r="G73" s="1062"/>
      <c r="H73" s="1062"/>
      <c r="I73" s="1062"/>
      <c r="J73" s="1062"/>
      <c r="K73" s="1062"/>
      <c r="L73" s="1062"/>
    </row>
    <row r="74" spans="2:12" x14ac:dyDescent="0.25">
      <c r="B74" s="939" t="s">
        <v>690</v>
      </c>
      <c r="C74" s="940"/>
      <c r="D74" s="940"/>
      <c r="E74" s="940"/>
      <c r="F74" s="940"/>
      <c r="G74" s="941"/>
      <c r="H74" s="939" t="s">
        <v>691</v>
      </c>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x14ac:dyDescent="0.25">
      <c r="B87" s="939"/>
      <c r="C87" s="940"/>
      <c r="D87" s="940"/>
      <c r="E87" s="940"/>
      <c r="F87" s="940"/>
      <c r="G87" s="941"/>
      <c r="H87" s="939"/>
      <c r="I87" s="940"/>
      <c r="J87" s="940"/>
      <c r="K87" s="940"/>
      <c r="L87" s="941"/>
    </row>
    <row r="88" spans="2:12" x14ac:dyDescent="0.25">
      <c r="B88" s="1061" t="s">
        <v>790</v>
      </c>
      <c r="C88" s="1062"/>
      <c r="D88" s="1062"/>
      <c r="E88" s="1062"/>
      <c r="F88" s="1062"/>
      <c r="G88" s="1062"/>
      <c r="H88" s="1061" t="s">
        <v>727</v>
      </c>
      <c r="I88" s="1062"/>
      <c r="J88" s="1062"/>
      <c r="K88" s="1062"/>
      <c r="L88" s="1062"/>
    </row>
    <row r="89" spans="2:12" x14ac:dyDescent="0.25">
      <c r="B89" s="1062"/>
      <c r="C89" s="1062"/>
      <c r="D89" s="1062"/>
      <c r="E89" s="1062"/>
      <c r="F89" s="1062"/>
      <c r="G89" s="1062"/>
      <c r="H89" s="1062"/>
      <c r="I89" s="1062"/>
      <c r="J89" s="1062"/>
      <c r="K89" s="1062"/>
      <c r="L89" s="1062"/>
    </row>
    <row r="90" spans="2:12" x14ac:dyDescent="0.25">
      <c r="B90" s="939" t="s">
        <v>690</v>
      </c>
      <c r="C90" s="940"/>
      <c r="D90" s="940"/>
      <c r="E90" s="940"/>
      <c r="F90" s="940"/>
      <c r="G90" s="941"/>
      <c r="H90" s="939" t="s">
        <v>691</v>
      </c>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x14ac:dyDescent="0.25">
      <c r="B103" s="939"/>
      <c r="C103" s="940"/>
      <c r="D103" s="940"/>
      <c r="E103" s="940"/>
      <c r="F103" s="940"/>
      <c r="G103" s="941"/>
      <c r="H103" s="939"/>
      <c r="I103" s="940"/>
      <c r="J103" s="940"/>
      <c r="K103" s="940"/>
      <c r="L103" s="941"/>
    </row>
    <row r="104" spans="2:12" x14ac:dyDescent="0.25">
      <c r="B104" s="1061" t="s">
        <v>740</v>
      </c>
      <c r="C104" s="1062"/>
      <c r="D104" s="1062"/>
      <c r="E104" s="1062"/>
      <c r="F104" s="1062"/>
      <c r="G104" s="1062"/>
      <c r="H104" s="1061" t="s">
        <v>740</v>
      </c>
      <c r="I104" s="1062"/>
      <c r="J104" s="1062"/>
      <c r="K104" s="1062"/>
      <c r="L104" s="1062"/>
    </row>
    <row r="105" spans="2:12" x14ac:dyDescent="0.25">
      <c r="B105" s="1062"/>
      <c r="C105" s="1062"/>
      <c r="D105" s="1062"/>
      <c r="E105" s="1062"/>
      <c r="F105" s="1062"/>
      <c r="G105" s="1062"/>
      <c r="H105" s="1062"/>
      <c r="I105" s="1062"/>
      <c r="J105" s="1062"/>
      <c r="K105" s="1062"/>
      <c r="L105" s="1062"/>
    </row>
    <row r="106" spans="2:12" x14ac:dyDescent="0.25">
      <c r="B106" s="939" t="s">
        <v>690</v>
      </c>
      <c r="C106" s="940"/>
      <c r="D106" s="940"/>
      <c r="E106" s="940"/>
      <c r="F106" s="940"/>
      <c r="G106" s="941"/>
      <c r="H106" s="939" t="s">
        <v>691</v>
      </c>
      <c r="I106" s="940"/>
      <c r="J106" s="940"/>
      <c r="K106" s="940"/>
      <c r="L106" s="941"/>
    </row>
    <row r="107" spans="2:12" x14ac:dyDescent="0.25">
      <c r="B107" s="939"/>
      <c r="C107" s="940"/>
      <c r="D107" s="940"/>
      <c r="E107" s="940"/>
      <c r="F107" s="940"/>
      <c r="G107" s="941"/>
      <c r="H107" s="939"/>
      <c r="I107" s="940"/>
      <c r="J107" s="940"/>
      <c r="K107" s="940"/>
      <c r="L107" s="941"/>
    </row>
    <row r="108" spans="2:12" x14ac:dyDescent="0.25">
      <c r="B108" s="939"/>
      <c r="C108" s="940"/>
      <c r="D108" s="940"/>
      <c r="E108" s="940"/>
      <c r="F108" s="940"/>
      <c r="G108" s="941"/>
      <c r="H108" s="939"/>
      <c r="I108" s="940"/>
      <c r="J108" s="940"/>
      <c r="K108" s="940"/>
      <c r="L108" s="941"/>
    </row>
    <row r="109" spans="2:12" x14ac:dyDescent="0.25">
      <c r="B109" s="939"/>
      <c r="C109" s="940"/>
      <c r="D109" s="940"/>
      <c r="E109" s="940"/>
      <c r="F109" s="940"/>
      <c r="G109" s="941"/>
      <c r="H109" s="939"/>
      <c r="I109" s="940"/>
      <c r="J109" s="940"/>
      <c r="K109" s="940"/>
      <c r="L109" s="941"/>
    </row>
    <row r="110" spans="2:12" x14ac:dyDescent="0.25">
      <c r="B110" s="939"/>
      <c r="C110" s="940"/>
      <c r="D110" s="940"/>
      <c r="E110" s="940"/>
      <c r="F110" s="940"/>
      <c r="G110" s="941"/>
      <c r="H110" s="939"/>
      <c r="I110" s="940"/>
      <c r="J110" s="940"/>
      <c r="K110" s="940"/>
      <c r="L110" s="941"/>
    </row>
    <row r="111" spans="2:12" x14ac:dyDescent="0.25">
      <c r="B111" s="939"/>
      <c r="C111" s="940"/>
      <c r="D111" s="940"/>
      <c r="E111" s="940"/>
      <c r="F111" s="940"/>
      <c r="G111" s="941"/>
      <c r="H111" s="939"/>
      <c r="I111" s="940"/>
      <c r="J111" s="940"/>
      <c r="K111" s="940"/>
      <c r="L111" s="941"/>
    </row>
    <row r="112" spans="2:12"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x14ac:dyDescent="0.25">
      <c r="B115" s="939"/>
      <c r="C115" s="940"/>
      <c r="D115" s="940"/>
      <c r="E115" s="940"/>
      <c r="F115" s="940"/>
      <c r="G115" s="941"/>
      <c r="H115" s="939"/>
      <c r="I115" s="940"/>
      <c r="J115" s="940"/>
      <c r="K115" s="940"/>
      <c r="L115" s="941"/>
    </row>
    <row r="116" spans="2:12" x14ac:dyDescent="0.25">
      <c r="B116" s="939"/>
      <c r="C116" s="940"/>
      <c r="D116" s="940"/>
      <c r="E116" s="940"/>
      <c r="F116" s="940"/>
      <c r="G116" s="941"/>
      <c r="H116" s="939"/>
      <c r="I116" s="940"/>
      <c r="J116" s="940"/>
      <c r="K116" s="940"/>
      <c r="L116" s="941"/>
    </row>
    <row r="117" spans="2:12" x14ac:dyDescent="0.25">
      <c r="B117" s="939"/>
      <c r="C117" s="940"/>
      <c r="D117" s="940"/>
      <c r="E117" s="940"/>
      <c r="F117" s="940"/>
      <c r="G117" s="941"/>
      <c r="H117" s="939"/>
      <c r="I117" s="940"/>
      <c r="J117" s="940"/>
      <c r="K117" s="940"/>
      <c r="L117" s="941"/>
    </row>
    <row r="118" spans="2:12" x14ac:dyDescent="0.25">
      <c r="B118" s="939"/>
      <c r="C118" s="940"/>
      <c r="D118" s="940"/>
      <c r="E118" s="940"/>
      <c r="F118" s="940"/>
      <c r="G118" s="941"/>
      <c r="H118" s="939"/>
      <c r="I118" s="940"/>
      <c r="J118" s="940"/>
      <c r="K118" s="940"/>
      <c r="L118" s="941"/>
    </row>
    <row r="119" spans="2:12" x14ac:dyDescent="0.25">
      <c r="B119" s="939"/>
      <c r="C119" s="940"/>
      <c r="D119" s="940"/>
      <c r="E119" s="940"/>
      <c r="F119" s="940"/>
      <c r="G119" s="941"/>
      <c r="H119" s="939"/>
      <c r="I119" s="940"/>
      <c r="J119" s="940"/>
      <c r="K119" s="940"/>
      <c r="L119" s="941"/>
    </row>
    <row r="120" spans="2:12" x14ac:dyDescent="0.25">
      <c r="B120" s="1061" t="s">
        <v>743</v>
      </c>
      <c r="C120" s="1062"/>
      <c r="D120" s="1062"/>
      <c r="E120" s="1062"/>
      <c r="F120" s="1062"/>
      <c r="G120" s="1062"/>
      <c r="H120" s="1061" t="s">
        <v>743</v>
      </c>
      <c r="I120" s="1062"/>
      <c r="J120" s="1062"/>
      <c r="K120" s="1062"/>
      <c r="L120" s="1062"/>
    </row>
    <row r="121" spans="2:12" x14ac:dyDescent="0.25">
      <c r="B121" s="1062"/>
      <c r="C121" s="1062"/>
      <c r="D121" s="1062"/>
      <c r="E121" s="1062"/>
      <c r="F121" s="1062"/>
      <c r="G121" s="1062"/>
      <c r="H121" s="1062"/>
      <c r="I121" s="1062"/>
      <c r="J121" s="1062"/>
      <c r="K121" s="1062"/>
      <c r="L121" s="1062"/>
    </row>
    <row r="122" spans="2:12" x14ac:dyDescent="0.25">
      <c r="B122" s="939" t="s">
        <v>690</v>
      </c>
      <c r="C122" s="940"/>
      <c r="D122" s="940"/>
      <c r="E122" s="940"/>
      <c r="F122" s="940"/>
      <c r="G122" s="941"/>
      <c r="H122" s="939" t="s">
        <v>691</v>
      </c>
      <c r="I122" s="940"/>
      <c r="J122" s="940"/>
      <c r="K122" s="940"/>
      <c r="L122" s="941"/>
    </row>
    <row r="123" spans="2:12" x14ac:dyDescent="0.25">
      <c r="B123" s="939"/>
      <c r="C123" s="940"/>
      <c r="D123" s="940"/>
      <c r="E123" s="940"/>
      <c r="F123" s="940"/>
      <c r="G123" s="941"/>
      <c r="H123" s="939"/>
      <c r="I123" s="940"/>
      <c r="J123" s="940"/>
      <c r="K123" s="940"/>
      <c r="L123" s="941"/>
    </row>
    <row r="124" spans="2:12" x14ac:dyDescent="0.25">
      <c r="B124" s="939"/>
      <c r="C124" s="940"/>
      <c r="D124" s="940"/>
      <c r="E124" s="940"/>
      <c r="F124" s="940"/>
      <c r="G124" s="941"/>
      <c r="H124" s="939"/>
      <c r="I124" s="940"/>
      <c r="J124" s="940"/>
      <c r="K124" s="940"/>
      <c r="L124" s="941"/>
    </row>
    <row r="125" spans="2:12" x14ac:dyDescent="0.25">
      <c r="B125" s="939"/>
      <c r="C125" s="940"/>
      <c r="D125" s="940"/>
      <c r="E125" s="940"/>
      <c r="F125" s="940"/>
      <c r="G125" s="941"/>
      <c r="H125" s="939"/>
      <c r="I125" s="940"/>
      <c r="J125" s="940"/>
      <c r="K125" s="940"/>
      <c r="L125" s="941"/>
    </row>
    <row r="126" spans="2:12" x14ac:dyDescent="0.25">
      <c r="B126" s="939"/>
      <c r="C126" s="940"/>
      <c r="D126" s="940"/>
      <c r="E126" s="940"/>
      <c r="F126" s="940"/>
      <c r="G126" s="941"/>
      <c r="H126" s="939"/>
      <c r="I126" s="940"/>
      <c r="J126" s="940"/>
      <c r="K126" s="940"/>
      <c r="L126" s="941"/>
    </row>
    <row r="127" spans="2:12" x14ac:dyDescent="0.25">
      <c r="B127" s="939"/>
      <c r="C127" s="940"/>
      <c r="D127" s="940"/>
      <c r="E127" s="940"/>
      <c r="F127" s="940"/>
      <c r="G127" s="941"/>
      <c r="H127" s="939"/>
      <c r="I127" s="940"/>
      <c r="J127" s="940"/>
      <c r="K127" s="940"/>
      <c r="L127" s="941"/>
    </row>
    <row r="128" spans="2:12" x14ac:dyDescent="0.25">
      <c r="B128" s="939"/>
      <c r="C128" s="940"/>
      <c r="D128" s="940"/>
      <c r="E128" s="940"/>
      <c r="F128" s="940"/>
      <c r="G128" s="941"/>
      <c r="H128" s="939"/>
      <c r="I128" s="940"/>
      <c r="J128" s="940"/>
      <c r="K128" s="940"/>
      <c r="L128" s="941"/>
    </row>
    <row r="129" spans="2:12" x14ac:dyDescent="0.25">
      <c r="B129" s="939"/>
      <c r="C129" s="940"/>
      <c r="D129" s="940"/>
      <c r="E129" s="940"/>
      <c r="F129" s="940"/>
      <c r="G129" s="941"/>
      <c r="H129" s="939"/>
      <c r="I129" s="940"/>
      <c r="J129" s="940"/>
      <c r="K129" s="940"/>
      <c r="L129" s="941"/>
    </row>
    <row r="130" spans="2:12" x14ac:dyDescent="0.25">
      <c r="B130" s="939"/>
      <c r="C130" s="940"/>
      <c r="D130" s="940"/>
      <c r="E130" s="940"/>
      <c r="F130" s="940"/>
      <c r="G130" s="941"/>
      <c r="H130" s="939"/>
      <c r="I130" s="940"/>
      <c r="J130" s="940"/>
      <c r="K130" s="940"/>
      <c r="L130" s="941"/>
    </row>
    <row r="131" spans="2:12" x14ac:dyDescent="0.25">
      <c r="B131" s="939"/>
      <c r="C131" s="940"/>
      <c r="D131" s="940"/>
      <c r="E131" s="940"/>
      <c r="F131" s="940"/>
      <c r="G131" s="941"/>
      <c r="H131" s="939"/>
      <c r="I131" s="940"/>
      <c r="J131" s="940"/>
      <c r="K131" s="940"/>
      <c r="L131" s="941"/>
    </row>
    <row r="132" spans="2:12" x14ac:dyDescent="0.25">
      <c r="B132" s="939"/>
      <c r="C132" s="940"/>
      <c r="D132" s="940"/>
      <c r="E132" s="940"/>
      <c r="F132" s="940"/>
      <c r="G132" s="941"/>
      <c r="H132" s="939"/>
      <c r="I132" s="940"/>
      <c r="J132" s="940"/>
      <c r="K132" s="940"/>
      <c r="L132" s="941"/>
    </row>
    <row r="133" spans="2:12" x14ac:dyDescent="0.25">
      <c r="B133" s="939"/>
      <c r="C133" s="940"/>
      <c r="D133" s="940"/>
      <c r="E133" s="940"/>
      <c r="F133" s="940"/>
      <c r="G133" s="941"/>
      <c r="H133" s="939"/>
      <c r="I133" s="940"/>
      <c r="J133" s="940"/>
      <c r="K133" s="940"/>
      <c r="L133" s="941"/>
    </row>
    <row r="134" spans="2:12" x14ac:dyDescent="0.25">
      <c r="B134" s="939"/>
      <c r="C134" s="940"/>
      <c r="D134" s="940"/>
      <c r="E134" s="940"/>
      <c r="F134" s="940"/>
      <c r="G134" s="941"/>
      <c r="H134" s="939"/>
      <c r="I134" s="940"/>
      <c r="J134" s="940"/>
      <c r="K134" s="940"/>
      <c r="L134" s="941"/>
    </row>
    <row r="135" spans="2:12" x14ac:dyDescent="0.25">
      <c r="B135" s="939"/>
      <c r="C135" s="940"/>
      <c r="D135" s="940"/>
      <c r="E135" s="940"/>
      <c r="F135" s="940"/>
      <c r="G135" s="941"/>
      <c r="H135" s="939"/>
      <c r="I135" s="940"/>
      <c r="J135" s="940"/>
      <c r="K135" s="940"/>
      <c r="L135" s="941"/>
    </row>
    <row r="136" spans="2:12" ht="15" customHeight="1" x14ac:dyDescent="0.25">
      <c r="B136" s="1066" t="s">
        <v>816</v>
      </c>
      <c r="C136" s="1067"/>
      <c r="D136" s="1067"/>
      <c r="E136" s="1067"/>
      <c r="F136" s="1067"/>
      <c r="G136" s="1068"/>
      <c r="H136" s="1061" t="s">
        <v>816</v>
      </c>
      <c r="I136" s="1062"/>
      <c r="J136" s="1062"/>
      <c r="K136" s="1062"/>
      <c r="L136" s="1062"/>
    </row>
    <row r="137" spans="2:12" x14ac:dyDescent="0.25">
      <c r="B137" s="1069"/>
      <c r="C137" s="1070"/>
      <c r="D137" s="1070"/>
      <c r="E137" s="1070"/>
      <c r="F137" s="1070"/>
      <c r="G137" s="1071"/>
      <c r="H137" s="1062"/>
      <c r="I137" s="1062"/>
      <c r="J137" s="1062"/>
      <c r="K137" s="1062"/>
      <c r="L137" s="1062"/>
    </row>
    <row r="138" spans="2:12" x14ac:dyDescent="0.25">
      <c r="B138" s="939" t="s">
        <v>690</v>
      </c>
      <c r="C138" s="940"/>
      <c r="D138" s="940"/>
      <c r="E138" s="940"/>
      <c r="F138" s="940"/>
      <c r="G138" s="941"/>
      <c r="H138" s="939" t="s">
        <v>691</v>
      </c>
      <c r="I138" s="940"/>
      <c r="J138" s="940"/>
      <c r="K138" s="940"/>
      <c r="L138" s="941"/>
    </row>
    <row r="139" spans="2:12" x14ac:dyDescent="0.25">
      <c r="B139" s="939"/>
      <c r="C139" s="940"/>
      <c r="D139" s="940"/>
      <c r="E139" s="940"/>
      <c r="F139" s="940"/>
      <c r="G139" s="941"/>
      <c r="H139" s="939"/>
      <c r="I139" s="940"/>
      <c r="J139" s="940"/>
      <c r="K139" s="940"/>
      <c r="L139" s="941"/>
    </row>
    <row r="140" spans="2:12" x14ac:dyDescent="0.25">
      <c r="B140" s="939"/>
      <c r="C140" s="940"/>
      <c r="D140" s="940"/>
      <c r="E140" s="940"/>
      <c r="F140" s="940"/>
      <c r="G140" s="941"/>
      <c r="H140" s="939"/>
      <c r="I140" s="940"/>
      <c r="J140" s="940"/>
      <c r="K140" s="940"/>
      <c r="L140" s="941"/>
    </row>
    <row r="141" spans="2:12" x14ac:dyDescent="0.25">
      <c r="B141" s="939"/>
      <c r="C141" s="940"/>
      <c r="D141" s="940"/>
      <c r="E141" s="940"/>
      <c r="F141" s="940"/>
      <c r="G141" s="941"/>
      <c r="H141" s="939"/>
      <c r="I141" s="940"/>
      <c r="J141" s="940"/>
      <c r="K141" s="940"/>
      <c r="L141" s="941"/>
    </row>
    <row r="142" spans="2:12" x14ac:dyDescent="0.25">
      <c r="B142" s="939"/>
      <c r="C142" s="940"/>
      <c r="D142" s="940"/>
      <c r="E142" s="940"/>
      <c r="F142" s="940"/>
      <c r="G142" s="941"/>
      <c r="H142" s="939"/>
      <c r="I142" s="940"/>
      <c r="J142" s="940"/>
      <c r="K142" s="940"/>
      <c r="L142" s="941"/>
    </row>
    <row r="143" spans="2:12" x14ac:dyDescent="0.25">
      <c r="B143" s="939"/>
      <c r="C143" s="940"/>
      <c r="D143" s="940"/>
      <c r="E143" s="940"/>
      <c r="F143" s="940"/>
      <c r="G143" s="941"/>
      <c r="H143" s="939"/>
      <c r="I143" s="940"/>
      <c r="J143" s="940"/>
      <c r="K143" s="940"/>
      <c r="L143" s="941"/>
    </row>
    <row r="144" spans="2:12" x14ac:dyDescent="0.25">
      <c r="B144" s="939"/>
      <c r="C144" s="940"/>
      <c r="D144" s="940"/>
      <c r="E144" s="940"/>
      <c r="F144" s="940"/>
      <c r="G144" s="941"/>
      <c r="H144" s="939"/>
      <c r="I144" s="940"/>
      <c r="J144" s="940"/>
      <c r="K144" s="940"/>
      <c r="L144" s="941"/>
    </row>
    <row r="145" spans="2:12" x14ac:dyDescent="0.25">
      <c r="B145" s="939"/>
      <c r="C145" s="940"/>
      <c r="D145" s="940"/>
      <c r="E145" s="940"/>
      <c r="F145" s="940"/>
      <c r="G145" s="941"/>
      <c r="H145" s="939"/>
      <c r="I145" s="940"/>
      <c r="J145" s="940"/>
      <c r="K145" s="940"/>
      <c r="L145" s="941"/>
    </row>
    <row r="146" spans="2:12" x14ac:dyDescent="0.25">
      <c r="B146" s="939"/>
      <c r="C146" s="940"/>
      <c r="D146" s="940"/>
      <c r="E146" s="940"/>
      <c r="F146" s="940"/>
      <c r="G146" s="941"/>
      <c r="H146" s="939"/>
      <c r="I146" s="940"/>
      <c r="J146" s="940"/>
      <c r="K146" s="940"/>
      <c r="L146" s="941"/>
    </row>
    <row r="147" spans="2:12" x14ac:dyDescent="0.25">
      <c r="B147" s="939"/>
      <c r="C147" s="940"/>
      <c r="D147" s="940"/>
      <c r="E147" s="940"/>
      <c r="F147" s="940"/>
      <c r="G147" s="941"/>
      <c r="H147" s="939"/>
      <c r="I147" s="940"/>
      <c r="J147" s="940"/>
      <c r="K147" s="940"/>
      <c r="L147" s="941"/>
    </row>
    <row r="148" spans="2:12" x14ac:dyDescent="0.25">
      <c r="B148" s="939"/>
      <c r="C148" s="940"/>
      <c r="D148" s="940"/>
      <c r="E148" s="940"/>
      <c r="F148" s="940"/>
      <c r="G148" s="941"/>
      <c r="H148" s="939"/>
      <c r="I148" s="940"/>
      <c r="J148" s="940"/>
      <c r="K148" s="940"/>
      <c r="L148" s="941"/>
    </row>
    <row r="149" spans="2:12" x14ac:dyDescent="0.25">
      <c r="B149" s="939"/>
      <c r="C149" s="940"/>
      <c r="D149" s="940"/>
      <c r="E149" s="940"/>
      <c r="F149" s="940"/>
      <c r="G149" s="941"/>
      <c r="H149" s="939"/>
      <c r="I149" s="940"/>
      <c r="J149" s="940"/>
      <c r="K149" s="940"/>
      <c r="L149" s="941"/>
    </row>
    <row r="150" spans="2:12" x14ac:dyDescent="0.25">
      <c r="B150" s="939"/>
      <c r="C150" s="940"/>
      <c r="D150" s="940"/>
      <c r="E150" s="940"/>
      <c r="F150" s="940"/>
      <c r="G150" s="941"/>
      <c r="H150" s="939"/>
      <c r="I150" s="940"/>
      <c r="J150" s="940"/>
      <c r="K150" s="940"/>
      <c r="L150" s="941"/>
    </row>
    <row r="151" spans="2:12" x14ac:dyDescent="0.25">
      <c r="B151" s="939"/>
      <c r="C151" s="940"/>
      <c r="D151" s="940"/>
      <c r="E151" s="940"/>
      <c r="F151" s="940"/>
      <c r="G151" s="941"/>
      <c r="H151" s="939"/>
      <c r="I151" s="940"/>
      <c r="J151" s="940"/>
      <c r="K151" s="940"/>
      <c r="L151" s="941"/>
    </row>
    <row r="152" spans="2:12" x14ac:dyDescent="0.25">
      <c r="B152" s="1061" t="s">
        <v>744</v>
      </c>
      <c r="C152" s="1062"/>
      <c r="D152" s="1062"/>
      <c r="E152" s="1062"/>
      <c r="F152" s="1062"/>
      <c r="G152" s="1062"/>
      <c r="H152" s="1061" t="s">
        <v>811</v>
      </c>
      <c r="I152" s="1062"/>
      <c r="J152" s="1062"/>
      <c r="K152" s="1062"/>
      <c r="L152" s="1062"/>
    </row>
    <row r="153" spans="2:12" x14ac:dyDescent="0.25">
      <c r="B153" s="1062"/>
      <c r="C153" s="1062"/>
      <c r="D153" s="1062"/>
      <c r="E153" s="1062"/>
      <c r="F153" s="1062"/>
      <c r="G153" s="1062"/>
      <c r="H153" s="1062"/>
      <c r="I153" s="1062"/>
      <c r="J153" s="1062"/>
      <c r="K153" s="1062"/>
      <c r="L153" s="1062"/>
    </row>
    <row r="154" spans="2:12" x14ac:dyDescent="0.25">
      <c r="B154" s="939" t="s">
        <v>690</v>
      </c>
      <c r="C154" s="940"/>
      <c r="D154" s="940"/>
      <c r="E154" s="940"/>
      <c r="F154" s="940"/>
      <c r="G154" s="941"/>
      <c r="H154" s="939" t="s">
        <v>691</v>
      </c>
      <c r="I154" s="940"/>
      <c r="J154" s="940"/>
      <c r="K154" s="940"/>
      <c r="L154" s="941"/>
    </row>
    <row r="155" spans="2:12" x14ac:dyDescent="0.25">
      <c r="B155" s="939"/>
      <c r="C155" s="940"/>
      <c r="D155" s="940"/>
      <c r="E155" s="940"/>
      <c r="F155" s="940"/>
      <c r="G155" s="941"/>
      <c r="H155" s="939"/>
      <c r="I155" s="940"/>
      <c r="J155" s="940"/>
      <c r="K155" s="940"/>
      <c r="L155" s="941"/>
    </row>
    <row r="156" spans="2:12" x14ac:dyDescent="0.25">
      <c r="B156" s="939"/>
      <c r="C156" s="940"/>
      <c r="D156" s="940"/>
      <c r="E156" s="940"/>
      <c r="F156" s="940"/>
      <c r="G156" s="941"/>
      <c r="H156" s="939"/>
      <c r="I156" s="940"/>
      <c r="J156" s="940"/>
      <c r="K156" s="940"/>
      <c r="L156" s="941"/>
    </row>
    <row r="157" spans="2:12" x14ac:dyDescent="0.25">
      <c r="B157" s="939"/>
      <c r="C157" s="940"/>
      <c r="D157" s="940"/>
      <c r="E157" s="940"/>
      <c r="F157" s="940"/>
      <c r="G157" s="941"/>
      <c r="H157" s="939"/>
      <c r="I157" s="940"/>
      <c r="J157" s="940"/>
      <c r="K157" s="940"/>
      <c r="L157" s="941"/>
    </row>
    <row r="158" spans="2:12" x14ac:dyDescent="0.25">
      <c r="B158" s="939"/>
      <c r="C158" s="940"/>
      <c r="D158" s="940"/>
      <c r="E158" s="940"/>
      <c r="F158" s="940"/>
      <c r="G158" s="941"/>
      <c r="H158" s="939"/>
      <c r="I158" s="940"/>
      <c r="J158" s="940"/>
      <c r="K158" s="940"/>
      <c r="L158" s="941"/>
    </row>
    <row r="159" spans="2:12" x14ac:dyDescent="0.25">
      <c r="B159" s="939"/>
      <c r="C159" s="940"/>
      <c r="D159" s="940"/>
      <c r="E159" s="940"/>
      <c r="F159" s="940"/>
      <c r="G159" s="941"/>
      <c r="H159" s="939"/>
      <c r="I159" s="940"/>
      <c r="J159" s="940"/>
      <c r="K159" s="940"/>
      <c r="L159" s="941"/>
    </row>
    <row r="160" spans="2:12" x14ac:dyDescent="0.25">
      <c r="B160" s="939"/>
      <c r="C160" s="940"/>
      <c r="D160" s="940"/>
      <c r="E160" s="940"/>
      <c r="F160" s="940"/>
      <c r="G160" s="941"/>
      <c r="H160" s="939"/>
      <c r="I160" s="940"/>
      <c r="J160" s="940"/>
      <c r="K160" s="940"/>
      <c r="L160" s="941"/>
    </row>
    <row r="161" spans="2:13" x14ac:dyDescent="0.25">
      <c r="B161" s="939"/>
      <c r="C161" s="940"/>
      <c r="D161" s="940"/>
      <c r="E161" s="940"/>
      <c r="F161" s="940"/>
      <c r="G161" s="941"/>
      <c r="H161" s="939"/>
      <c r="I161" s="940"/>
      <c r="J161" s="940"/>
      <c r="K161" s="940"/>
      <c r="L161" s="941"/>
    </row>
    <row r="162" spans="2:13" x14ac:dyDescent="0.25">
      <c r="B162" s="939"/>
      <c r="C162" s="940"/>
      <c r="D162" s="940"/>
      <c r="E162" s="940"/>
      <c r="F162" s="940"/>
      <c r="G162" s="941"/>
      <c r="H162" s="939"/>
      <c r="I162" s="940"/>
      <c r="J162" s="940"/>
      <c r="K162" s="940"/>
      <c r="L162" s="941"/>
    </row>
    <row r="163" spans="2:13" x14ac:dyDescent="0.25">
      <c r="B163" s="939"/>
      <c r="C163" s="940"/>
      <c r="D163" s="940"/>
      <c r="E163" s="940"/>
      <c r="F163" s="940"/>
      <c r="G163" s="941"/>
      <c r="H163" s="939"/>
      <c r="I163" s="940"/>
      <c r="J163" s="940"/>
      <c r="K163" s="940"/>
      <c r="L163" s="941"/>
    </row>
    <row r="164" spans="2:13" x14ac:dyDescent="0.25">
      <c r="B164" s="939"/>
      <c r="C164" s="940"/>
      <c r="D164" s="940"/>
      <c r="E164" s="940"/>
      <c r="F164" s="940"/>
      <c r="G164" s="941"/>
      <c r="H164" s="939"/>
      <c r="I164" s="940"/>
      <c r="J164" s="940"/>
      <c r="K164" s="940"/>
      <c r="L164" s="941"/>
    </row>
    <row r="165" spans="2:13" x14ac:dyDescent="0.25">
      <c r="B165" s="939"/>
      <c r="C165" s="940"/>
      <c r="D165" s="940"/>
      <c r="E165" s="940"/>
      <c r="F165" s="940"/>
      <c r="G165" s="941"/>
      <c r="H165" s="939"/>
      <c r="I165" s="940"/>
      <c r="J165" s="940"/>
      <c r="K165" s="940"/>
      <c r="L165" s="941"/>
    </row>
    <row r="166" spans="2:13" x14ac:dyDescent="0.25">
      <c r="B166" s="939"/>
      <c r="C166" s="940"/>
      <c r="D166" s="940"/>
      <c r="E166" s="940"/>
      <c r="F166" s="940"/>
      <c r="G166" s="941"/>
      <c r="H166" s="939"/>
      <c r="I166" s="940"/>
      <c r="J166" s="940"/>
      <c r="K166" s="940"/>
      <c r="L166" s="941"/>
    </row>
    <row r="167" spans="2:13" x14ac:dyDescent="0.25">
      <c r="B167" s="939"/>
      <c r="C167" s="940"/>
      <c r="D167" s="940"/>
      <c r="E167" s="940"/>
      <c r="F167" s="940"/>
      <c r="G167" s="941"/>
      <c r="H167" s="939"/>
      <c r="I167" s="940"/>
      <c r="J167" s="940"/>
      <c r="K167" s="940"/>
      <c r="L167" s="941"/>
    </row>
    <row r="168" spans="2:13" ht="15" customHeight="1" x14ac:dyDescent="0.25">
      <c r="B168" s="1066" t="s">
        <v>991</v>
      </c>
      <c r="C168" s="1067"/>
      <c r="D168" s="1067"/>
      <c r="E168" s="1067"/>
      <c r="F168" s="1067"/>
      <c r="G168" s="1068"/>
      <c r="H168" s="1066" t="s">
        <v>992</v>
      </c>
      <c r="I168" s="1067"/>
      <c r="J168" s="1067"/>
      <c r="K168" s="1067"/>
      <c r="L168" s="1067"/>
      <c r="M168" s="1068"/>
    </row>
    <row r="169" spans="2:13" x14ac:dyDescent="0.25">
      <c r="B169" s="1069"/>
      <c r="C169" s="1070"/>
      <c r="D169" s="1070"/>
      <c r="E169" s="1070"/>
      <c r="F169" s="1070"/>
      <c r="G169" s="1071"/>
      <c r="H169" s="1069"/>
      <c r="I169" s="1070"/>
      <c r="J169" s="1070"/>
      <c r="K169" s="1070"/>
      <c r="L169" s="1070"/>
      <c r="M169" s="1071"/>
    </row>
    <row r="170" spans="2:13" x14ac:dyDescent="0.25">
      <c r="B170" s="939" t="s">
        <v>690</v>
      </c>
      <c r="C170" s="940"/>
      <c r="D170" s="940"/>
      <c r="E170" s="940"/>
      <c r="F170" s="940"/>
      <c r="G170" s="941"/>
      <c r="H170" s="939" t="s">
        <v>691</v>
      </c>
      <c r="I170" s="940"/>
      <c r="J170" s="940"/>
      <c r="K170" s="940"/>
      <c r="L170" s="941"/>
    </row>
    <row r="171" spans="2:13" x14ac:dyDescent="0.25">
      <c r="B171" s="939"/>
      <c r="C171" s="940"/>
      <c r="D171" s="940"/>
      <c r="E171" s="940"/>
      <c r="F171" s="940"/>
      <c r="G171" s="941"/>
      <c r="H171" s="939"/>
      <c r="I171" s="940"/>
      <c r="J171" s="940"/>
      <c r="K171" s="940"/>
      <c r="L171" s="941"/>
    </row>
    <row r="172" spans="2:13" x14ac:dyDescent="0.25">
      <c r="B172" s="939"/>
      <c r="C172" s="940"/>
      <c r="D172" s="940"/>
      <c r="E172" s="940"/>
      <c r="F172" s="940"/>
      <c r="G172" s="941"/>
      <c r="H172" s="939"/>
      <c r="I172" s="940"/>
      <c r="J172" s="940"/>
      <c r="K172" s="940"/>
      <c r="L172" s="941"/>
    </row>
    <row r="173" spans="2:13" x14ac:dyDescent="0.25">
      <c r="B173" s="939"/>
      <c r="C173" s="940"/>
      <c r="D173" s="940"/>
      <c r="E173" s="940"/>
      <c r="F173" s="940"/>
      <c r="G173" s="941"/>
      <c r="H173" s="939"/>
      <c r="I173" s="940"/>
      <c r="J173" s="940"/>
      <c r="K173" s="940"/>
      <c r="L173" s="941"/>
    </row>
    <row r="174" spans="2:13" x14ac:dyDescent="0.25">
      <c r="B174" s="939"/>
      <c r="C174" s="940"/>
      <c r="D174" s="940"/>
      <c r="E174" s="940"/>
      <c r="F174" s="940"/>
      <c r="G174" s="941"/>
      <c r="H174" s="939"/>
      <c r="I174" s="940"/>
      <c r="J174" s="940"/>
      <c r="K174" s="940"/>
      <c r="L174" s="941"/>
    </row>
    <row r="175" spans="2:13" x14ac:dyDescent="0.25">
      <c r="B175" s="939"/>
      <c r="C175" s="940"/>
      <c r="D175" s="940"/>
      <c r="E175" s="940"/>
      <c r="F175" s="940"/>
      <c r="G175" s="941"/>
      <c r="H175" s="939"/>
      <c r="I175" s="940"/>
      <c r="J175" s="940"/>
      <c r="K175" s="940"/>
      <c r="L175" s="941"/>
    </row>
    <row r="176" spans="2:13" x14ac:dyDescent="0.25">
      <c r="B176" s="939"/>
      <c r="C176" s="940"/>
      <c r="D176" s="940"/>
      <c r="E176" s="940"/>
      <c r="F176" s="940"/>
      <c r="G176" s="941"/>
      <c r="H176" s="939"/>
      <c r="I176" s="940"/>
      <c r="J176" s="940"/>
      <c r="K176" s="940"/>
      <c r="L176" s="941"/>
    </row>
    <row r="177" spans="2:13" x14ac:dyDescent="0.25">
      <c r="B177" s="939"/>
      <c r="C177" s="940"/>
      <c r="D177" s="940"/>
      <c r="E177" s="940"/>
      <c r="F177" s="940"/>
      <c r="G177" s="941"/>
      <c r="H177" s="939"/>
      <c r="I177" s="940"/>
      <c r="J177" s="940"/>
      <c r="K177" s="940"/>
      <c r="L177" s="941"/>
    </row>
    <row r="178" spans="2:13" x14ac:dyDescent="0.25">
      <c r="B178" s="939"/>
      <c r="C178" s="940"/>
      <c r="D178" s="940"/>
      <c r="E178" s="940"/>
      <c r="F178" s="940"/>
      <c r="G178" s="941"/>
      <c r="H178" s="939"/>
      <c r="I178" s="940"/>
      <c r="J178" s="940"/>
      <c r="K178" s="940"/>
      <c r="L178" s="941"/>
    </row>
    <row r="179" spans="2:13" x14ac:dyDescent="0.25">
      <c r="B179" s="939"/>
      <c r="C179" s="940"/>
      <c r="D179" s="940"/>
      <c r="E179" s="940"/>
      <c r="F179" s="940"/>
      <c r="G179" s="941"/>
      <c r="H179" s="939"/>
      <c r="I179" s="940"/>
      <c r="J179" s="940"/>
      <c r="K179" s="940"/>
      <c r="L179" s="941"/>
    </row>
    <row r="180" spans="2:13" x14ac:dyDescent="0.25">
      <c r="B180" s="939"/>
      <c r="C180" s="940"/>
      <c r="D180" s="940"/>
      <c r="E180" s="940"/>
      <c r="F180" s="940"/>
      <c r="G180" s="941"/>
      <c r="H180" s="939"/>
      <c r="I180" s="940"/>
      <c r="J180" s="940"/>
      <c r="K180" s="940"/>
      <c r="L180" s="941"/>
    </row>
    <row r="181" spans="2:13" x14ac:dyDescent="0.25">
      <c r="B181" s="939"/>
      <c r="C181" s="940"/>
      <c r="D181" s="940"/>
      <c r="E181" s="940"/>
      <c r="F181" s="940"/>
      <c r="G181" s="941"/>
      <c r="H181" s="939"/>
      <c r="I181" s="940"/>
      <c r="J181" s="940"/>
      <c r="K181" s="940"/>
      <c r="L181" s="941"/>
    </row>
    <row r="182" spans="2:13" x14ac:dyDescent="0.25">
      <c r="B182" s="939"/>
      <c r="C182" s="940"/>
      <c r="D182" s="940"/>
      <c r="E182" s="940"/>
      <c r="F182" s="940"/>
      <c r="G182" s="941"/>
      <c r="H182" s="939"/>
      <c r="I182" s="940"/>
      <c r="J182" s="940"/>
      <c r="K182" s="940"/>
      <c r="L182" s="941"/>
    </row>
    <row r="183" spans="2:13" x14ac:dyDescent="0.25">
      <c r="B183" s="939"/>
      <c r="C183" s="940"/>
      <c r="D183" s="940"/>
      <c r="E183" s="940"/>
      <c r="F183" s="940"/>
      <c r="G183" s="941"/>
      <c r="H183" s="939"/>
      <c r="I183" s="940"/>
      <c r="J183" s="940"/>
      <c r="K183" s="940"/>
      <c r="L183" s="941"/>
    </row>
    <row r="184" spans="2:13" ht="15" customHeight="1" x14ac:dyDescent="0.25">
      <c r="B184" s="1066" t="s">
        <v>993</v>
      </c>
      <c r="C184" s="1067"/>
      <c r="D184" s="1067"/>
      <c r="E184" s="1067"/>
      <c r="F184" s="1067"/>
      <c r="G184" s="1068"/>
      <c r="H184" s="1066" t="s">
        <v>994</v>
      </c>
      <c r="I184" s="1067"/>
      <c r="J184" s="1067"/>
      <c r="K184" s="1067"/>
      <c r="L184" s="1067"/>
      <c r="M184" s="1068"/>
    </row>
    <row r="185" spans="2:13" x14ac:dyDescent="0.25">
      <c r="B185" s="1069"/>
      <c r="C185" s="1070"/>
      <c r="D185" s="1070"/>
      <c r="E185" s="1070"/>
      <c r="F185" s="1070"/>
      <c r="G185" s="1071"/>
      <c r="H185" s="1069"/>
      <c r="I185" s="1070"/>
      <c r="J185" s="1070"/>
      <c r="K185" s="1070"/>
      <c r="L185" s="1070"/>
      <c r="M185" s="1071"/>
    </row>
    <row r="186" spans="2:13" x14ac:dyDescent="0.25">
      <c r="B186" s="939" t="s">
        <v>690</v>
      </c>
      <c r="C186" s="940"/>
      <c r="D186" s="940"/>
      <c r="E186" s="940"/>
      <c r="F186" s="940"/>
      <c r="G186" s="941"/>
      <c r="H186" s="939" t="s">
        <v>691</v>
      </c>
      <c r="I186" s="940"/>
      <c r="J186" s="940"/>
      <c r="K186" s="940"/>
      <c r="L186" s="941"/>
    </row>
    <row r="187" spans="2:13" x14ac:dyDescent="0.25">
      <c r="B187" s="939"/>
      <c r="C187" s="940"/>
      <c r="D187" s="940"/>
      <c r="E187" s="940"/>
      <c r="F187" s="940"/>
      <c r="G187" s="941"/>
      <c r="H187" s="939"/>
      <c r="I187" s="940"/>
      <c r="J187" s="940"/>
      <c r="K187" s="940"/>
      <c r="L187" s="941"/>
    </row>
    <row r="188" spans="2:13" x14ac:dyDescent="0.25">
      <c r="B188" s="939"/>
      <c r="C188" s="940"/>
      <c r="D188" s="940"/>
      <c r="E188" s="940"/>
      <c r="F188" s="940"/>
      <c r="G188" s="941"/>
      <c r="H188" s="939"/>
      <c r="I188" s="940"/>
      <c r="J188" s="940"/>
      <c r="K188" s="940"/>
      <c r="L188" s="941"/>
    </row>
    <row r="189" spans="2:13" x14ac:dyDescent="0.25">
      <c r="B189" s="939"/>
      <c r="C189" s="940"/>
      <c r="D189" s="940"/>
      <c r="E189" s="940"/>
      <c r="F189" s="940"/>
      <c r="G189" s="941"/>
      <c r="H189" s="939"/>
      <c r="I189" s="940"/>
      <c r="J189" s="940"/>
      <c r="K189" s="940"/>
      <c r="L189" s="941"/>
    </row>
    <row r="190" spans="2:13" x14ac:dyDescent="0.25">
      <c r="B190" s="939"/>
      <c r="C190" s="940"/>
      <c r="D190" s="940"/>
      <c r="E190" s="940"/>
      <c r="F190" s="940"/>
      <c r="G190" s="941"/>
      <c r="H190" s="939"/>
      <c r="I190" s="940"/>
      <c r="J190" s="940"/>
      <c r="K190" s="940"/>
      <c r="L190" s="941"/>
    </row>
    <row r="191" spans="2:13" x14ac:dyDescent="0.25">
      <c r="B191" s="939"/>
      <c r="C191" s="940"/>
      <c r="D191" s="940"/>
      <c r="E191" s="940"/>
      <c r="F191" s="940"/>
      <c r="G191" s="941"/>
      <c r="H191" s="939"/>
      <c r="I191" s="940"/>
      <c r="J191" s="940"/>
      <c r="K191" s="940"/>
      <c r="L191" s="941"/>
    </row>
    <row r="192" spans="2:13" x14ac:dyDescent="0.25">
      <c r="B192" s="939"/>
      <c r="C192" s="940"/>
      <c r="D192" s="940"/>
      <c r="E192" s="940"/>
      <c r="F192" s="940"/>
      <c r="G192" s="941"/>
      <c r="H192" s="939"/>
      <c r="I192" s="940"/>
      <c r="J192" s="940"/>
      <c r="K192" s="940"/>
      <c r="L192" s="941"/>
    </row>
    <row r="193" spans="2:12" x14ac:dyDescent="0.25">
      <c r="B193" s="939"/>
      <c r="C193" s="940"/>
      <c r="D193" s="940"/>
      <c r="E193" s="940"/>
      <c r="F193" s="940"/>
      <c r="G193" s="941"/>
      <c r="H193" s="939"/>
      <c r="I193" s="940"/>
      <c r="J193" s="940"/>
      <c r="K193" s="940"/>
      <c r="L193" s="941"/>
    </row>
    <row r="194" spans="2:12" x14ac:dyDescent="0.25">
      <c r="B194" s="939"/>
      <c r="C194" s="940"/>
      <c r="D194" s="940"/>
      <c r="E194" s="940"/>
      <c r="F194" s="940"/>
      <c r="G194" s="941"/>
      <c r="H194" s="939"/>
      <c r="I194" s="940"/>
      <c r="J194" s="940"/>
      <c r="K194" s="940"/>
      <c r="L194" s="941"/>
    </row>
    <row r="195" spans="2:12" x14ac:dyDescent="0.25">
      <c r="B195" s="939"/>
      <c r="C195" s="940"/>
      <c r="D195" s="940"/>
      <c r="E195" s="940"/>
      <c r="F195" s="940"/>
      <c r="G195" s="941"/>
      <c r="H195" s="939"/>
      <c r="I195" s="940"/>
      <c r="J195" s="940"/>
      <c r="K195" s="940"/>
      <c r="L195" s="941"/>
    </row>
    <row r="196" spans="2:12" x14ac:dyDescent="0.25">
      <c r="B196" s="939"/>
      <c r="C196" s="940"/>
      <c r="D196" s="940"/>
      <c r="E196" s="940"/>
      <c r="F196" s="940"/>
      <c r="G196" s="941"/>
      <c r="H196" s="939"/>
      <c r="I196" s="940"/>
      <c r="J196" s="940"/>
      <c r="K196" s="940"/>
      <c r="L196" s="941"/>
    </row>
    <row r="197" spans="2:12" x14ac:dyDescent="0.25">
      <c r="B197" s="939"/>
      <c r="C197" s="940"/>
      <c r="D197" s="940"/>
      <c r="E197" s="940"/>
      <c r="F197" s="940"/>
      <c r="G197" s="941"/>
      <c r="H197" s="939"/>
      <c r="I197" s="940"/>
      <c r="J197" s="940"/>
      <c r="K197" s="940"/>
      <c r="L197" s="941"/>
    </row>
    <row r="198" spans="2:12" x14ac:dyDescent="0.25">
      <c r="B198" s="939"/>
      <c r="C198" s="940"/>
      <c r="D198" s="940"/>
      <c r="E198" s="940"/>
      <c r="F198" s="940"/>
      <c r="G198" s="941"/>
      <c r="H198" s="939"/>
      <c r="I198" s="940"/>
      <c r="J198" s="940"/>
      <c r="K198" s="940"/>
      <c r="L198" s="941"/>
    </row>
    <row r="199" spans="2:12" x14ac:dyDescent="0.25">
      <c r="B199" s="939"/>
      <c r="C199" s="940"/>
      <c r="D199" s="940"/>
      <c r="E199" s="940"/>
      <c r="F199" s="940"/>
      <c r="G199" s="941"/>
      <c r="H199" s="939"/>
      <c r="I199" s="940"/>
      <c r="J199" s="940"/>
      <c r="K199" s="940"/>
      <c r="L199" s="941"/>
    </row>
    <row r="200" spans="2:12" x14ac:dyDescent="0.25">
      <c r="B200" s="1061" t="s">
        <v>995</v>
      </c>
      <c r="C200" s="1062"/>
      <c r="D200" s="1062"/>
      <c r="E200" s="1062"/>
      <c r="F200" s="1062"/>
      <c r="G200" s="1062"/>
      <c r="H200" s="1061" t="s">
        <v>995</v>
      </c>
      <c r="I200" s="1062"/>
      <c r="J200" s="1062"/>
      <c r="K200" s="1062"/>
      <c r="L200" s="1062"/>
    </row>
    <row r="201" spans="2:12" x14ac:dyDescent="0.25">
      <c r="B201" s="1062"/>
      <c r="C201" s="1062"/>
      <c r="D201" s="1062"/>
      <c r="E201" s="1062"/>
      <c r="F201" s="1062"/>
      <c r="G201" s="1062"/>
      <c r="H201" s="1062"/>
      <c r="I201" s="1062"/>
      <c r="J201" s="1062"/>
      <c r="K201" s="1062"/>
      <c r="L201" s="1062"/>
    </row>
    <row r="202" spans="2:12" x14ac:dyDescent="0.25">
      <c r="B202" s="939" t="s">
        <v>690</v>
      </c>
      <c r="C202" s="940"/>
      <c r="D202" s="940"/>
      <c r="E202" s="940"/>
      <c r="F202" s="940"/>
      <c r="G202" s="941"/>
      <c r="H202" s="939" t="s">
        <v>691</v>
      </c>
      <c r="I202" s="940"/>
      <c r="J202" s="940"/>
      <c r="K202" s="940"/>
      <c r="L202" s="941"/>
    </row>
    <row r="203" spans="2:12" x14ac:dyDescent="0.25">
      <c r="B203" s="939"/>
      <c r="C203" s="940"/>
      <c r="D203" s="940"/>
      <c r="E203" s="940"/>
      <c r="F203" s="940"/>
      <c r="G203" s="941"/>
      <c r="H203" s="939"/>
      <c r="I203" s="940"/>
      <c r="J203" s="940"/>
      <c r="K203" s="940"/>
      <c r="L203" s="941"/>
    </row>
    <row r="204" spans="2:12" x14ac:dyDescent="0.25">
      <c r="B204" s="939"/>
      <c r="C204" s="940"/>
      <c r="D204" s="940"/>
      <c r="E204" s="940"/>
      <c r="F204" s="940"/>
      <c r="G204" s="941"/>
      <c r="H204" s="939"/>
      <c r="I204" s="940"/>
      <c r="J204" s="940"/>
      <c r="K204" s="940"/>
      <c r="L204" s="941"/>
    </row>
    <row r="205" spans="2:12" x14ac:dyDescent="0.25">
      <c r="B205" s="939"/>
      <c r="C205" s="940"/>
      <c r="D205" s="940"/>
      <c r="E205" s="940"/>
      <c r="F205" s="940"/>
      <c r="G205" s="941"/>
      <c r="H205" s="939"/>
      <c r="I205" s="940"/>
      <c r="J205" s="940"/>
      <c r="K205" s="940"/>
      <c r="L205" s="941"/>
    </row>
    <row r="206" spans="2:12" x14ac:dyDescent="0.25">
      <c r="B206" s="939"/>
      <c r="C206" s="940"/>
      <c r="D206" s="940"/>
      <c r="E206" s="940"/>
      <c r="F206" s="940"/>
      <c r="G206" s="941"/>
      <c r="H206" s="939"/>
      <c r="I206" s="940"/>
      <c r="J206" s="940"/>
      <c r="K206" s="940"/>
      <c r="L206" s="941"/>
    </row>
    <row r="207" spans="2:12" x14ac:dyDescent="0.25">
      <c r="B207" s="939"/>
      <c r="C207" s="940"/>
      <c r="D207" s="940"/>
      <c r="E207" s="940"/>
      <c r="F207" s="940"/>
      <c r="G207" s="941"/>
      <c r="H207" s="939"/>
      <c r="I207" s="940"/>
      <c r="J207" s="940"/>
      <c r="K207" s="940"/>
      <c r="L207" s="941"/>
    </row>
    <row r="208" spans="2:12" x14ac:dyDescent="0.25">
      <c r="B208" s="939"/>
      <c r="C208" s="940"/>
      <c r="D208" s="940"/>
      <c r="E208" s="940"/>
      <c r="F208" s="940"/>
      <c r="G208" s="941"/>
      <c r="H208" s="939"/>
      <c r="I208" s="940"/>
      <c r="J208" s="940"/>
      <c r="K208" s="940"/>
      <c r="L208" s="941"/>
    </row>
    <row r="209" spans="2:12" x14ac:dyDescent="0.25">
      <c r="B209" s="939"/>
      <c r="C209" s="940"/>
      <c r="D209" s="940"/>
      <c r="E209" s="940"/>
      <c r="F209" s="940"/>
      <c r="G209" s="941"/>
      <c r="H209" s="939"/>
      <c r="I209" s="940"/>
      <c r="J209" s="940"/>
      <c r="K209" s="940"/>
      <c r="L209" s="941"/>
    </row>
    <row r="210" spans="2:12" x14ac:dyDescent="0.25">
      <c r="B210" s="939"/>
      <c r="C210" s="940"/>
      <c r="D210" s="940"/>
      <c r="E210" s="940"/>
      <c r="F210" s="940"/>
      <c r="G210" s="941"/>
      <c r="H210" s="939"/>
      <c r="I210" s="940"/>
      <c r="J210" s="940"/>
      <c r="K210" s="940"/>
      <c r="L210" s="941"/>
    </row>
    <row r="211" spans="2:12" x14ac:dyDescent="0.25">
      <c r="B211" s="939"/>
      <c r="C211" s="940"/>
      <c r="D211" s="940"/>
      <c r="E211" s="940"/>
      <c r="F211" s="940"/>
      <c r="G211" s="941"/>
      <c r="H211" s="939"/>
      <c r="I211" s="940"/>
      <c r="J211" s="940"/>
      <c r="K211" s="940"/>
      <c r="L211" s="941"/>
    </row>
    <row r="212" spans="2:12" x14ac:dyDescent="0.25">
      <c r="B212" s="939"/>
      <c r="C212" s="940"/>
      <c r="D212" s="940"/>
      <c r="E212" s="940"/>
      <c r="F212" s="940"/>
      <c r="G212" s="941"/>
      <c r="H212" s="939"/>
      <c r="I212" s="940"/>
      <c r="J212" s="940"/>
      <c r="K212" s="940"/>
      <c r="L212" s="941"/>
    </row>
    <row r="213" spans="2:12" x14ac:dyDescent="0.25">
      <c r="B213" s="939"/>
      <c r="C213" s="940"/>
      <c r="D213" s="940"/>
      <c r="E213" s="940"/>
      <c r="F213" s="940"/>
      <c r="G213" s="941"/>
      <c r="H213" s="939"/>
      <c r="I213" s="940"/>
      <c r="J213" s="940"/>
      <c r="K213" s="940"/>
      <c r="L213" s="941"/>
    </row>
    <row r="214" spans="2:12" x14ac:dyDescent="0.25">
      <c r="B214" s="939"/>
      <c r="C214" s="940"/>
      <c r="D214" s="940"/>
      <c r="E214" s="940"/>
      <c r="F214" s="940"/>
      <c r="G214" s="941"/>
      <c r="H214" s="939"/>
      <c r="I214" s="940"/>
      <c r="J214" s="940"/>
      <c r="K214" s="940"/>
      <c r="L214" s="941"/>
    </row>
    <row r="215" spans="2:12" x14ac:dyDescent="0.25">
      <c r="B215" s="939"/>
      <c r="C215" s="940"/>
      <c r="D215" s="940"/>
      <c r="E215" s="940"/>
      <c r="F215" s="940"/>
      <c r="G215" s="941"/>
      <c r="H215" s="939"/>
      <c r="I215" s="940"/>
      <c r="J215" s="940"/>
      <c r="K215" s="940"/>
      <c r="L215" s="941"/>
    </row>
    <row r="216" spans="2:12" ht="15" customHeight="1" x14ac:dyDescent="0.25">
      <c r="B216" s="1066" t="s">
        <v>833</v>
      </c>
      <c r="C216" s="1067"/>
      <c r="D216" s="1067"/>
      <c r="E216" s="1067"/>
      <c r="F216" s="1067"/>
      <c r="G216" s="1068"/>
      <c r="H216" s="1066" t="s">
        <v>829</v>
      </c>
      <c r="I216" s="1067"/>
      <c r="J216" s="1067"/>
      <c r="K216" s="1067"/>
      <c r="L216" s="1068"/>
    </row>
    <row r="217" spans="2:12" x14ac:dyDescent="0.25">
      <c r="B217" s="1069"/>
      <c r="C217" s="1070"/>
      <c r="D217" s="1070"/>
      <c r="E217" s="1070"/>
      <c r="F217" s="1070"/>
      <c r="G217" s="1071"/>
      <c r="H217" s="1069"/>
      <c r="I217" s="1070"/>
      <c r="J217" s="1070"/>
      <c r="K217" s="1070"/>
      <c r="L217" s="1071"/>
    </row>
    <row r="218" spans="2:12" x14ac:dyDescent="0.25">
      <c r="B218" s="939" t="s">
        <v>690</v>
      </c>
      <c r="C218" s="940"/>
      <c r="D218" s="940"/>
      <c r="E218" s="940"/>
      <c r="F218" s="940"/>
      <c r="G218" s="941"/>
      <c r="H218" s="939" t="s">
        <v>691</v>
      </c>
      <c r="I218" s="940"/>
      <c r="J218" s="940"/>
      <c r="K218" s="940"/>
      <c r="L218" s="941"/>
    </row>
    <row r="219" spans="2:12" x14ac:dyDescent="0.25">
      <c r="B219" s="939"/>
      <c r="C219" s="940"/>
      <c r="D219" s="940"/>
      <c r="E219" s="940"/>
      <c r="F219" s="940"/>
      <c r="G219" s="941"/>
      <c r="H219" s="939"/>
      <c r="I219" s="940"/>
      <c r="J219" s="940"/>
      <c r="K219" s="940"/>
      <c r="L219" s="941"/>
    </row>
    <row r="220" spans="2:12" x14ac:dyDescent="0.25">
      <c r="B220" s="939"/>
      <c r="C220" s="940"/>
      <c r="D220" s="940"/>
      <c r="E220" s="940"/>
      <c r="F220" s="940"/>
      <c r="G220" s="941"/>
      <c r="H220" s="939"/>
      <c r="I220" s="940"/>
      <c r="J220" s="940"/>
      <c r="K220" s="940"/>
      <c r="L220" s="941"/>
    </row>
    <row r="221" spans="2:12" x14ac:dyDescent="0.25">
      <c r="B221" s="939"/>
      <c r="C221" s="940"/>
      <c r="D221" s="940"/>
      <c r="E221" s="940"/>
      <c r="F221" s="940"/>
      <c r="G221" s="941"/>
      <c r="H221" s="939"/>
      <c r="I221" s="940"/>
      <c r="J221" s="940"/>
      <c r="K221" s="940"/>
      <c r="L221" s="941"/>
    </row>
    <row r="222" spans="2:12" x14ac:dyDescent="0.25">
      <c r="B222" s="939"/>
      <c r="C222" s="940"/>
      <c r="D222" s="940"/>
      <c r="E222" s="940"/>
      <c r="F222" s="940"/>
      <c r="G222" s="941"/>
      <c r="H222" s="939"/>
      <c r="I222" s="940"/>
      <c r="J222" s="940"/>
      <c r="K222" s="940"/>
      <c r="L222" s="941"/>
    </row>
    <row r="223" spans="2:12" x14ac:dyDescent="0.25">
      <c r="B223" s="939"/>
      <c r="C223" s="940"/>
      <c r="D223" s="940"/>
      <c r="E223" s="940"/>
      <c r="F223" s="940"/>
      <c r="G223" s="941"/>
      <c r="H223" s="939"/>
      <c r="I223" s="940"/>
      <c r="J223" s="940"/>
      <c r="K223" s="940"/>
      <c r="L223" s="941"/>
    </row>
    <row r="224" spans="2:12" x14ac:dyDescent="0.25">
      <c r="B224" s="939"/>
      <c r="C224" s="940"/>
      <c r="D224" s="940"/>
      <c r="E224" s="940"/>
      <c r="F224" s="940"/>
      <c r="G224" s="941"/>
      <c r="H224" s="939"/>
      <c r="I224" s="940"/>
      <c r="J224" s="940"/>
      <c r="K224" s="940"/>
      <c r="L224" s="941"/>
    </row>
    <row r="225" spans="2:12" x14ac:dyDescent="0.25">
      <c r="B225" s="939"/>
      <c r="C225" s="940"/>
      <c r="D225" s="940"/>
      <c r="E225" s="940"/>
      <c r="F225" s="940"/>
      <c r="G225" s="941"/>
      <c r="H225" s="939"/>
      <c r="I225" s="940"/>
      <c r="J225" s="940"/>
      <c r="K225" s="940"/>
      <c r="L225" s="941"/>
    </row>
    <row r="226" spans="2:12" x14ac:dyDescent="0.25">
      <c r="B226" s="939"/>
      <c r="C226" s="940"/>
      <c r="D226" s="940"/>
      <c r="E226" s="940"/>
      <c r="F226" s="940"/>
      <c r="G226" s="941"/>
      <c r="H226" s="939"/>
      <c r="I226" s="940"/>
      <c r="J226" s="940"/>
      <c r="K226" s="940"/>
      <c r="L226" s="941"/>
    </row>
    <row r="227" spans="2:12" x14ac:dyDescent="0.25">
      <c r="B227" s="939"/>
      <c r="C227" s="940"/>
      <c r="D227" s="940"/>
      <c r="E227" s="940"/>
      <c r="F227" s="940"/>
      <c r="G227" s="941"/>
      <c r="H227" s="939"/>
      <c r="I227" s="940"/>
      <c r="J227" s="940"/>
      <c r="K227" s="940"/>
      <c r="L227" s="941"/>
    </row>
    <row r="228" spans="2:12" x14ac:dyDescent="0.25">
      <c r="B228" s="939"/>
      <c r="C228" s="940"/>
      <c r="D228" s="940"/>
      <c r="E228" s="940"/>
      <c r="F228" s="940"/>
      <c r="G228" s="941"/>
      <c r="H228" s="939"/>
      <c r="I228" s="940"/>
      <c r="J228" s="940"/>
      <c r="K228" s="940"/>
      <c r="L228" s="941"/>
    </row>
    <row r="229" spans="2:12" x14ac:dyDescent="0.25">
      <c r="B229" s="939"/>
      <c r="C229" s="940"/>
      <c r="D229" s="940"/>
      <c r="E229" s="940"/>
      <c r="F229" s="940"/>
      <c r="G229" s="941"/>
      <c r="H229" s="939"/>
      <c r="I229" s="940"/>
      <c r="J229" s="940"/>
      <c r="K229" s="940"/>
      <c r="L229" s="941"/>
    </row>
    <row r="230" spans="2:12" x14ac:dyDescent="0.25">
      <c r="B230" s="939"/>
      <c r="C230" s="940"/>
      <c r="D230" s="940"/>
      <c r="E230" s="940"/>
      <c r="F230" s="940"/>
      <c r="G230" s="941"/>
      <c r="H230" s="939"/>
      <c r="I230" s="940"/>
      <c r="J230" s="940"/>
      <c r="K230" s="940"/>
      <c r="L230" s="941"/>
    </row>
    <row r="231" spans="2:12" x14ac:dyDescent="0.25">
      <c r="B231" s="939"/>
      <c r="C231" s="940"/>
      <c r="D231" s="940"/>
      <c r="E231" s="940"/>
      <c r="F231" s="940"/>
      <c r="G231" s="941"/>
      <c r="H231" s="939"/>
      <c r="I231" s="940"/>
      <c r="J231" s="940"/>
      <c r="K231" s="940"/>
      <c r="L231" s="941"/>
    </row>
    <row r="232" spans="2:12" x14ac:dyDescent="0.25">
      <c r="B232" s="1061" t="s">
        <v>996</v>
      </c>
      <c r="C232" s="1062"/>
      <c r="D232" s="1062"/>
      <c r="E232" s="1062"/>
      <c r="F232" s="1062"/>
      <c r="G232" s="1062"/>
      <c r="H232" s="1061" t="s">
        <v>996</v>
      </c>
      <c r="I232" s="1062"/>
      <c r="J232" s="1062"/>
      <c r="K232" s="1062"/>
      <c r="L232" s="1062"/>
    </row>
    <row r="233" spans="2:12" x14ac:dyDescent="0.25">
      <c r="B233" s="1062"/>
      <c r="C233" s="1062"/>
      <c r="D233" s="1062"/>
      <c r="E233" s="1062"/>
      <c r="F233" s="1062"/>
      <c r="G233" s="1062"/>
      <c r="H233" s="1062"/>
      <c r="I233" s="1062"/>
      <c r="J233" s="1062"/>
      <c r="K233" s="1062"/>
      <c r="L233" s="1062"/>
    </row>
    <row r="234" spans="2:12" x14ac:dyDescent="0.25">
      <c r="B234" s="939"/>
      <c r="C234" s="940"/>
      <c r="D234" s="940"/>
      <c r="E234" s="940"/>
      <c r="F234" s="940"/>
      <c r="G234" s="941"/>
      <c r="H234" s="939" t="s">
        <v>691</v>
      </c>
      <c r="I234" s="940"/>
      <c r="J234" s="940"/>
      <c r="K234" s="940"/>
      <c r="L234" s="941"/>
    </row>
    <row r="235" spans="2:12" x14ac:dyDescent="0.25">
      <c r="B235" s="939"/>
      <c r="C235" s="940"/>
      <c r="D235" s="940"/>
      <c r="E235" s="940"/>
      <c r="F235" s="940"/>
      <c r="G235" s="941"/>
      <c r="H235" s="939"/>
      <c r="I235" s="940"/>
      <c r="J235" s="940"/>
      <c r="K235" s="940"/>
      <c r="L235" s="941"/>
    </row>
    <row r="236" spans="2:12" x14ac:dyDescent="0.25">
      <c r="B236" s="939"/>
      <c r="C236" s="940"/>
      <c r="D236" s="940"/>
      <c r="E236" s="940"/>
      <c r="F236" s="940"/>
      <c r="G236" s="941"/>
      <c r="H236" s="939"/>
      <c r="I236" s="940"/>
      <c r="J236" s="940"/>
      <c r="K236" s="940"/>
      <c r="L236" s="941"/>
    </row>
    <row r="237" spans="2:12" x14ac:dyDescent="0.25">
      <c r="B237" s="939"/>
      <c r="C237" s="940"/>
      <c r="D237" s="940"/>
      <c r="E237" s="940"/>
      <c r="F237" s="940"/>
      <c r="G237" s="941"/>
      <c r="H237" s="939"/>
      <c r="I237" s="940"/>
      <c r="J237" s="940"/>
      <c r="K237" s="940"/>
      <c r="L237" s="941"/>
    </row>
    <row r="238" spans="2:12" x14ac:dyDescent="0.25">
      <c r="B238" s="939"/>
      <c r="C238" s="940"/>
      <c r="D238" s="940"/>
      <c r="E238" s="940"/>
      <c r="F238" s="940"/>
      <c r="G238" s="941"/>
      <c r="H238" s="939"/>
      <c r="I238" s="940"/>
      <c r="J238" s="940"/>
      <c r="K238" s="940"/>
      <c r="L238" s="941"/>
    </row>
    <row r="239" spans="2:12" x14ac:dyDescent="0.25">
      <c r="B239" s="939"/>
      <c r="C239" s="940"/>
      <c r="D239" s="940"/>
      <c r="E239" s="940"/>
      <c r="F239" s="940"/>
      <c r="G239" s="941"/>
      <c r="H239" s="939"/>
      <c r="I239" s="940"/>
      <c r="J239" s="940"/>
      <c r="K239" s="940"/>
      <c r="L239" s="941"/>
    </row>
    <row r="240" spans="2:12" x14ac:dyDescent="0.25">
      <c r="B240" s="939"/>
      <c r="C240" s="940"/>
      <c r="D240" s="940"/>
      <c r="E240" s="940"/>
      <c r="F240" s="940"/>
      <c r="G240" s="941"/>
      <c r="H240" s="939"/>
      <c r="I240" s="940"/>
      <c r="J240" s="940"/>
      <c r="K240" s="940"/>
      <c r="L240" s="941"/>
    </row>
    <row r="241" spans="2:12" x14ac:dyDescent="0.25">
      <c r="B241" s="939"/>
      <c r="C241" s="940"/>
      <c r="D241" s="940"/>
      <c r="E241" s="940"/>
      <c r="F241" s="940"/>
      <c r="G241" s="941"/>
      <c r="H241" s="939"/>
      <c r="I241" s="940"/>
      <c r="J241" s="940"/>
      <c r="K241" s="940"/>
      <c r="L241" s="941"/>
    </row>
    <row r="242" spans="2:12" x14ac:dyDescent="0.25">
      <c r="B242" s="939"/>
      <c r="C242" s="940"/>
      <c r="D242" s="940"/>
      <c r="E242" s="940"/>
      <c r="F242" s="940"/>
      <c r="G242" s="941"/>
      <c r="H242" s="939"/>
      <c r="I242" s="940"/>
      <c r="J242" s="940"/>
      <c r="K242" s="940"/>
      <c r="L242" s="941"/>
    </row>
    <row r="243" spans="2:12" x14ac:dyDescent="0.25">
      <c r="B243" s="939"/>
      <c r="C243" s="940"/>
      <c r="D243" s="940"/>
      <c r="E243" s="940"/>
      <c r="F243" s="940"/>
      <c r="G243" s="941"/>
      <c r="H243" s="939"/>
      <c r="I243" s="940"/>
      <c r="J243" s="940"/>
      <c r="K243" s="940"/>
      <c r="L243" s="941"/>
    </row>
    <row r="244" spans="2:12" x14ac:dyDescent="0.25">
      <c r="B244" s="939"/>
      <c r="C244" s="940"/>
      <c r="D244" s="940"/>
      <c r="E244" s="940"/>
      <c r="F244" s="940"/>
      <c r="G244" s="941"/>
      <c r="H244" s="939"/>
      <c r="I244" s="940"/>
      <c r="J244" s="940"/>
      <c r="K244" s="940"/>
      <c r="L244" s="941"/>
    </row>
    <row r="245" spans="2:12" x14ac:dyDescent="0.25">
      <c r="B245" s="939"/>
      <c r="C245" s="940"/>
      <c r="D245" s="940"/>
      <c r="E245" s="940"/>
      <c r="F245" s="940"/>
      <c r="G245" s="941"/>
      <c r="H245" s="939"/>
      <c r="I245" s="940"/>
      <c r="J245" s="940"/>
      <c r="K245" s="940"/>
      <c r="L245" s="941"/>
    </row>
    <row r="246" spans="2:12" x14ac:dyDescent="0.25">
      <c r="B246" s="939"/>
      <c r="C246" s="940"/>
      <c r="D246" s="940"/>
      <c r="E246" s="940"/>
      <c r="F246" s="940"/>
      <c r="G246" s="941"/>
      <c r="H246" s="939"/>
      <c r="I246" s="940"/>
      <c r="J246" s="940"/>
      <c r="K246" s="940"/>
      <c r="L246" s="941"/>
    </row>
    <row r="247" spans="2:12" x14ac:dyDescent="0.25">
      <c r="B247" s="939"/>
      <c r="C247" s="940"/>
      <c r="D247" s="940"/>
      <c r="E247" s="940"/>
      <c r="F247" s="940"/>
      <c r="G247" s="941"/>
      <c r="H247" s="939"/>
      <c r="I247" s="940"/>
      <c r="J247" s="940"/>
      <c r="K247" s="940"/>
      <c r="L247" s="941"/>
    </row>
    <row r="248" spans="2:12" x14ac:dyDescent="0.25">
      <c r="B248" s="1061" t="s">
        <v>997</v>
      </c>
      <c r="C248" s="1062"/>
      <c r="D248" s="1062"/>
      <c r="E248" s="1062"/>
      <c r="F248" s="1062"/>
      <c r="G248" s="1062"/>
      <c r="H248" s="1061" t="s">
        <v>998</v>
      </c>
      <c r="I248" s="1062"/>
      <c r="J248" s="1062"/>
      <c r="K248" s="1062"/>
      <c r="L248" s="1062"/>
    </row>
    <row r="249" spans="2:12" ht="27" customHeight="1" x14ac:dyDescent="0.25">
      <c r="B249" s="1062"/>
      <c r="C249" s="1062"/>
      <c r="D249" s="1062"/>
      <c r="E249" s="1062"/>
      <c r="F249" s="1062"/>
      <c r="G249" s="1062"/>
      <c r="H249" s="1062"/>
      <c r="I249" s="1062"/>
      <c r="J249" s="1062"/>
      <c r="K249" s="1062"/>
      <c r="L249" s="1062"/>
    </row>
    <row r="250" spans="2:12" x14ac:dyDescent="0.25">
      <c r="B250" s="939" t="s">
        <v>690</v>
      </c>
      <c r="C250" s="940"/>
      <c r="D250" s="940"/>
      <c r="E250" s="940"/>
      <c r="F250" s="940"/>
      <c r="G250" s="941"/>
      <c r="H250" s="939" t="s">
        <v>691</v>
      </c>
      <c r="I250" s="940"/>
      <c r="J250" s="940"/>
      <c r="K250" s="940"/>
      <c r="L250" s="941"/>
    </row>
    <row r="251" spans="2:12" x14ac:dyDescent="0.25">
      <c r="B251" s="939"/>
      <c r="C251" s="940"/>
      <c r="D251" s="940"/>
      <c r="E251" s="940"/>
      <c r="F251" s="940"/>
      <c r="G251" s="941"/>
      <c r="H251" s="939"/>
      <c r="I251" s="940"/>
      <c r="J251" s="940"/>
      <c r="K251" s="940"/>
      <c r="L251" s="941"/>
    </row>
    <row r="252" spans="2:12" x14ac:dyDescent="0.25">
      <c r="B252" s="939"/>
      <c r="C252" s="940"/>
      <c r="D252" s="940"/>
      <c r="E252" s="940"/>
      <c r="F252" s="940"/>
      <c r="G252" s="941"/>
      <c r="H252" s="939"/>
      <c r="I252" s="940"/>
      <c r="J252" s="940"/>
      <c r="K252" s="940"/>
      <c r="L252" s="941"/>
    </row>
    <row r="253" spans="2:12" x14ac:dyDescent="0.25">
      <c r="B253" s="939"/>
      <c r="C253" s="940"/>
      <c r="D253" s="940"/>
      <c r="E253" s="940"/>
      <c r="F253" s="940"/>
      <c r="G253" s="941"/>
      <c r="H253" s="939"/>
      <c r="I253" s="940"/>
      <c r="J253" s="940"/>
      <c r="K253" s="940"/>
      <c r="L253" s="941"/>
    </row>
    <row r="254" spans="2:12" x14ac:dyDescent="0.25">
      <c r="B254" s="939"/>
      <c r="C254" s="940"/>
      <c r="D254" s="940"/>
      <c r="E254" s="940"/>
      <c r="F254" s="940"/>
      <c r="G254" s="941"/>
      <c r="H254" s="939"/>
      <c r="I254" s="940"/>
      <c r="J254" s="940"/>
      <c r="K254" s="940"/>
      <c r="L254" s="941"/>
    </row>
    <row r="255" spans="2:12" x14ac:dyDescent="0.25">
      <c r="B255" s="939"/>
      <c r="C255" s="940"/>
      <c r="D255" s="940"/>
      <c r="E255" s="940"/>
      <c r="F255" s="940"/>
      <c r="G255" s="941"/>
      <c r="H255" s="939"/>
      <c r="I255" s="940"/>
      <c r="J255" s="940"/>
      <c r="K255" s="940"/>
      <c r="L255" s="941"/>
    </row>
    <row r="256" spans="2:12" x14ac:dyDescent="0.25">
      <c r="B256" s="939"/>
      <c r="C256" s="940"/>
      <c r="D256" s="940"/>
      <c r="E256" s="940"/>
      <c r="F256" s="940"/>
      <c r="G256" s="941"/>
      <c r="H256" s="939"/>
      <c r="I256" s="940"/>
      <c r="J256" s="940"/>
      <c r="K256" s="940"/>
      <c r="L256" s="941"/>
    </row>
    <row r="257" spans="2:13" x14ac:dyDescent="0.25">
      <c r="B257" s="939"/>
      <c r="C257" s="940"/>
      <c r="D257" s="940"/>
      <c r="E257" s="940"/>
      <c r="F257" s="940"/>
      <c r="G257" s="941"/>
      <c r="H257" s="939"/>
      <c r="I257" s="940"/>
      <c r="J257" s="940"/>
      <c r="K257" s="940"/>
      <c r="L257" s="941"/>
    </row>
    <row r="258" spans="2:13" x14ac:dyDescent="0.25">
      <c r="B258" s="939"/>
      <c r="C258" s="940"/>
      <c r="D258" s="940"/>
      <c r="E258" s="940"/>
      <c r="F258" s="940"/>
      <c r="G258" s="941"/>
      <c r="H258" s="939"/>
      <c r="I258" s="940"/>
      <c r="J258" s="940"/>
      <c r="K258" s="940"/>
      <c r="L258" s="941"/>
    </row>
    <row r="259" spans="2:13" x14ac:dyDescent="0.25">
      <c r="B259" s="939"/>
      <c r="C259" s="940"/>
      <c r="D259" s="940"/>
      <c r="E259" s="940"/>
      <c r="F259" s="940"/>
      <c r="G259" s="941"/>
      <c r="H259" s="939"/>
      <c r="I259" s="940"/>
      <c r="J259" s="940"/>
      <c r="K259" s="940"/>
      <c r="L259" s="941"/>
    </row>
    <row r="260" spans="2:13" x14ac:dyDescent="0.25">
      <c r="B260" s="939"/>
      <c r="C260" s="940"/>
      <c r="D260" s="940"/>
      <c r="E260" s="940"/>
      <c r="F260" s="940"/>
      <c r="G260" s="941"/>
      <c r="H260" s="939"/>
      <c r="I260" s="940"/>
      <c r="J260" s="940"/>
      <c r="K260" s="940"/>
      <c r="L260" s="941"/>
    </row>
    <row r="261" spans="2:13" x14ac:dyDescent="0.25">
      <c r="B261" s="939"/>
      <c r="C261" s="940"/>
      <c r="D261" s="940"/>
      <c r="E261" s="940"/>
      <c r="F261" s="940"/>
      <c r="G261" s="941"/>
      <c r="H261" s="939"/>
      <c r="I261" s="940"/>
      <c r="J261" s="940"/>
      <c r="K261" s="940"/>
      <c r="L261" s="941"/>
    </row>
    <row r="262" spans="2:13" x14ac:dyDescent="0.25">
      <c r="B262" s="939"/>
      <c r="C262" s="940"/>
      <c r="D262" s="940"/>
      <c r="E262" s="940"/>
      <c r="F262" s="940"/>
      <c r="G262" s="941"/>
      <c r="H262" s="939"/>
      <c r="I262" s="940"/>
      <c r="J262" s="940"/>
      <c r="K262" s="940"/>
      <c r="L262" s="941"/>
    </row>
    <row r="263" spans="2:13" x14ac:dyDescent="0.25">
      <c r="B263" s="939"/>
      <c r="C263" s="940"/>
      <c r="D263" s="940"/>
      <c r="E263" s="940"/>
      <c r="F263" s="940"/>
      <c r="G263" s="941"/>
      <c r="H263" s="939"/>
      <c r="I263" s="940"/>
      <c r="J263" s="940"/>
      <c r="K263" s="940"/>
      <c r="L263" s="941"/>
    </row>
    <row r="264" spans="2:13" ht="15" customHeight="1" x14ac:dyDescent="0.25">
      <c r="B264" s="1066" t="s">
        <v>999</v>
      </c>
      <c r="C264" s="1067"/>
      <c r="D264" s="1067"/>
      <c r="E264" s="1067"/>
      <c r="F264" s="1067"/>
      <c r="G264" s="1068"/>
      <c r="H264" s="1066" t="s">
        <v>1000</v>
      </c>
      <c r="I264" s="1067"/>
      <c r="J264" s="1067"/>
      <c r="K264" s="1067"/>
      <c r="L264" s="1067"/>
      <c r="M264" s="1068"/>
    </row>
    <row r="265" spans="2:13" x14ac:dyDescent="0.25">
      <c r="B265" s="1069"/>
      <c r="C265" s="1070"/>
      <c r="D265" s="1070"/>
      <c r="E265" s="1070"/>
      <c r="F265" s="1070"/>
      <c r="G265" s="1071"/>
      <c r="H265" s="1069"/>
      <c r="I265" s="1070"/>
      <c r="J265" s="1070"/>
      <c r="K265" s="1070"/>
      <c r="L265" s="1070"/>
      <c r="M265" s="1071"/>
    </row>
    <row r="266" spans="2:13" x14ac:dyDescent="0.25">
      <c r="B266" s="939" t="s">
        <v>690</v>
      </c>
      <c r="C266" s="940"/>
      <c r="D266" s="940"/>
      <c r="E266" s="940"/>
      <c r="F266" s="940"/>
      <c r="G266" s="941"/>
      <c r="H266" s="939"/>
      <c r="I266" s="940"/>
      <c r="J266" s="940"/>
      <c r="K266" s="940"/>
      <c r="L266" s="941"/>
    </row>
    <row r="267" spans="2:13" x14ac:dyDescent="0.25">
      <c r="B267" s="939"/>
      <c r="C267" s="940"/>
      <c r="D267" s="940"/>
      <c r="E267" s="940"/>
      <c r="F267" s="940"/>
      <c r="G267" s="941"/>
      <c r="H267" s="939"/>
      <c r="I267" s="940"/>
      <c r="J267" s="940"/>
      <c r="K267" s="940"/>
      <c r="L267" s="941"/>
    </row>
    <row r="268" spans="2:13" ht="14.25" customHeight="1" x14ac:dyDescent="0.25">
      <c r="B268" s="939"/>
      <c r="C268" s="940"/>
      <c r="D268" s="940"/>
      <c r="E268" s="940"/>
      <c r="F268" s="940"/>
      <c r="G268" s="941"/>
      <c r="H268" s="939"/>
      <c r="I268" s="940"/>
      <c r="J268" s="940"/>
      <c r="K268" s="940"/>
      <c r="L268" s="941"/>
    </row>
    <row r="269" spans="2:13" x14ac:dyDescent="0.25">
      <c r="B269" s="939"/>
      <c r="C269" s="940"/>
      <c r="D269" s="940"/>
      <c r="E269" s="940"/>
      <c r="F269" s="940"/>
      <c r="G269" s="941"/>
      <c r="H269" s="939"/>
      <c r="I269" s="940"/>
      <c r="J269" s="940"/>
      <c r="K269" s="940"/>
      <c r="L269" s="941"/>
    </row>
    <row r="270" spans="2:13" x14ac:dyDescent="0.25">
      <c r="B270" s="939"/>
      <c r="C270" s="940"/>
      <c r="D270" s="940"/>
      <c r="E270" s="940"/>
      <c r="F270" s="940"/>
      <c r="G270" s="941"/>
      <c r="H270" s="939"/>
      <c r="I270" s="940"/>
      <c r="J270" s="940"/>
      <c r="K270" s="940"/>
      <c r="L270" s="941"/>
    </row>
    <row r="271" spans="2:13" x14ac:dyDescent="0.25">
      <c r="B271" s="939"/>
      <c r="C271" s="940"/>
      <c r="D271" s="940"/>
      <c r="E271" s="940"/>
      <c r="F271" s="940"/>
      <c r="G271" s="941"/>
      <c r="H271" s="939"/>
      <c r="I271" s="940"/>
      <c r="J271" s="940"/>
      <c r="K271" s="940"/>
      <c r="L271" s="941"/>
    </row>
    <row r="272" spans="2:13" x14ac:dyDescent="0.25">
      <c r="B272" s="939"/>
      <c r="C272" s="940"/>
      <c r="D272" s="940"/>
      <c r="E272" s="940"/>
      <c r="F272" s="940"/>
      <c r="G272" s="941"/>
      <c r="H272" s="939"/>
      <c r="I272" s="940"/>
      <c r="J272" s="940"/>
      <c r="K272" s="940"/>
      <c r="L272" s="941"/>
    </row>
    <row r="273" spans="2:12" x14ac:dyDescent="0.25">
      <c r="B273" s="939"/>
      <c r="C273" s="940"/>
      <c r="D273" s="940"/>
      <c r="E273" s="940"/>
      <c r="F273" s="940"/>
      <c r="G273" s="941"/>
      <c r="H273" s="939"/>
      <c r="I273" s="940"/>
      <c r="J273" s="940"/>
      <c r="K273" s="940"/>
      <c r="L273" s="941"/>
    </row>
    <row r="274" spans="2:12" x14ac:dyDescent="0.25">
      <c r="B274" s="939"/>
      <c r="C274" s="940"/>
      <c r="D274" s="940"/>
      <c r="E274" s="940"/>
      <c r="F274" s="940"/>
      <c r="G274" s="941"/>
      <c r="H274" s="939"/>
      <c r="I274" s="940"/>
      <c r="J274" s="940"/>
      <c r="K274" s="940"/>
      <c r="L274" s="941"/>
    </row>
    <row r="275" spans="2:12" x14ac:dyDescent="0.25">
      <c r="B275" s="939"/>
      <c r="C275" s="940"/>
      <c r="D275" s="940"/>
      <c r="E275" s="940"/>
      <c r="F275" s="940"/>
      <c r="G275" s="941"/>
      <c r="H275" s="939"/>
      <c r="I275" s="940"/>
      <c r="J275" s="940"/>
      <c r="K275" s="940"/>
      <c r="L275" s="941"/>
    </row>
    <row r="276" spans="2:12" x14ac:dyDescent="0.25">
      <c r="B276" s="939"/>
      <c r="C276" s="940"/>
      <c r="D276" s="940"/>
      <c r="E276" s="940"/>
      <c r="F276" s="940"/>
      <c r="G276" s="941"/>
      <c r="H276" s="939"/>
      <c r="I276" s="940"/>
      <c r="J276" s="940"/>
      <c r="K276" s="940"/>
      <c r="L276" s="941"/>
    </row>
    <row r="277" spans="2:12" x14ac:dyDescent="0.25">
      <c r="B277" s="939"/>
      <c r="C277" s="940"/>
      <c r="D277" s="940"/>
      <c r="E277" s="940"/>
      <c r="F277" s="940"/>
      <c r="G277" s="941"/>
      <c r="H277" s="939"/>
      <c r="I277" s="940"/>
      <c r="J277" s="940"/>
      <c r="K277" s="940"/>
      <c r="L277" s="941"/>
    </row>
    <row r="278" spans="2:12" x14ac:dyDescent="0.25">
      <c r="B278" s="939"/>
      <c r="C278" s="940"/>
      <c r="D278" s="940"/>
      <c r="E278" s="940"/>
      <c r="F278" s="940"/>
      <c r="G278" s="941"/>
      <c r="H278" s="939"/>
      <c r="I278" s="940"/>
      <c r="J278" s="940"/>
      <c r="K278" s="940"/>
      <c r="L278" s="941"/>
    </row>
    <row r="279" spans="2:12" x14ac:dyDescent="0.25">
      <c r="B279" s="939"/>
      <c r="C279" s="940"/>
      <c r="D279" s="940"/>
      <c r="E279" s="940"/>
      <c r="F279" s="940"/>
      <c r="G279" s="941"/>
      <c r="H279" s="939"/>
      <c r="I279" s="940"/>
      <c r="J279" s="940"/>
      <c r="K279" s="940"/>
      <c r="L279" s="941"/>
    </row>
    <row r="280" spans="2:12" x14ac:dyDescent="0.25">
      <c r="B280" s="1061" t="s">
        <v>834</v>
      </c>
      <c r="C280" s="1062"/>
      <c r="D280" s="1062"/>
      <c r="E280" s="1062"/>
      <c r="F280" s="1062"/>
      <c r="G280" s="1062"/>
      <c r="H280" s="1061" t="s">
        <v>834</v>
      </c>
      <c r="I280" s="1062"/>
      <c r="J280" s="1062"/>
      <c r="K280" s="1062"/>
      <c r="L280" s="1062"/>
    </row>
    <row r="281" spans="2:12" x14ac:dyDescent="0.25">
      <c r="B281" s="1062"/>
      <c r="C281" s="1062"/>
      <c r="D281" s="1062"/>
      <c r="E281" s="1062"/>
      <c r="F281" s="1062"/>
      <c r="G281" s="1062"/>
      <c r="H281" s="1062"/>
      <c r="I281" s="1062"/>
      <c r="J281" s="1062"/>
      <c r="K281" s="1062"/>
      <c r="L281" s="1062"/>
    </row>
    <row r="282" spans="2:12" x14ac:dyDescent="0.25">
      <c r="B282" s="939" t="s">
        <v>690</v>
      </c>
      <c r="C282" s="940"/>
      <c r="D282" s="940"/>
      <c r="E282" s="940"/>
      <c r="F282" s="940"/>
      <c r="G282" s="941"/>
      <c r="H282" s="939" t="s">
        <v>691</v>
      </c>
      <c r="I282" s="940"/>
      <c r="J282" s="940"/>
      <c r="K282" s="940"/>
      <c r="L282" s="941"/>
    </row>
    <row r="283" spans="2:12" x14ac:dyDescent="0.25">
      <c r="B283" s="939"/>
      <c r="C283" s="940"/>
      <c r="D283" s="940"/>
      <c r="E283" s="940"/>
      <c r="F283" s="940"/>
      <c r="G283" s="941"/>
      <c r="H283" s="939"/>
      <c r="I283" s="940"/>
      <c r="J283" s="940"/>
      <c r="K283" s="940"/>
      <c r="L283" s="941"/>
    </row>
    <row r="284" spans="2:12" x14ac:dyDescent="0.25">
      <c r="B284" s="939"/>
      <c r="C284" s="940"/>
      <c r="D284" s="940"/>
      <c r="E284" s="940"/>
      <c r="F284" s="940"/>
      <c r="G284" s="941"/>
      <c r="H284" s="939"/>
      <c r="I284" s="940"/>
      <c r="J284" s="940"/>
      <c r="K284" s="940"/>
      <c r="L284" s="941"/>
    </row>
    <row r="285" spans="2:12" x14ac:dyDescent="0.25">
      <c r="B285" s="939"/>
      <c r="C285" s="940"/>
      <c r="D285" s="940"/>
      <c r="E285" s="940"/>
      <c r="F285" s="940"/>
      <c r="G285" s="941"/>
      <c r="H285" s="939"/>
      <c r="I285" s="940"/>
      <c r="J285" s="940"/>
      <c r="K285" s="940"/>
      <c r="L285" s="941"/>
    </row>
    <row r="286" spans="2:12" x14ac:dyDescent="0.25">
      <c r="B286" s="939"/>
      <c r="C286" s="940"/>
      <c r="D286" s="940"/>
      <c r="E286" s="940"/>
      <c r="F286" s="940"/>
      <c r="G286" s="941"/>
      <c r="H286" s="939"/>
      <c r="I286" s="940"/>
      <c r="J286" s="940"/>
      <c r="K286" s="940"/>
      <c r="L286" s="941"/>
    </row>
    <row r="287" spans="2:12" x14ac:dyDescent="0.25">
      <c r="B287" s="939"/>
      <c r="C287" s="940"/>
      <c r="D287" s="940"/>
      <c r="E287" s="940"/>
      <c r="F287" s="940"/>
      <c r="G287" s="941"/>
      <c r="H287" s="939"/>
      <c r="I287" s="940"/>
      <c r="J287" s="940"/>
      <c r="K287" s="940"/>
      <c r="L287" s="941"/>
    </row>
    <row r="288" spans="2:12" x14ac:dyDescent="0.25">
      <c r="B288" s="939"/>
      <c r="C288" s="940"/>
      <c r="D288" s="940"/>
      <c r="E288" s="940"/>
      <c r="F288" s="940"/>
      <c r="G288" s="941"/>
      <c r="H288" s="939"/>
      <c r="I288" s="940"/>
      <c r="J288" s="940"/>
      <c r="K288" s="940"/>
      <c r="L288" s="941"/>
    </row>
    <row r="289" spans="2:12" x14ac:dyDescent="0.25">
      <c r="B289" s="939"/>
      <c r="C289" s="940"/>
      <c r="D289" s="940"/>
      <c r="E289" s="940"/>
      <c r="F289" s="940"/>
      <c r="G289" s="941"/>
      <c r="H289" s="939"/>
      <c r="I289" s="940"/>
      <c r="J289" s="940"/>
      <c r="K289" s="940"/>
      <c r="L289" s="941"/>
    </row>
    <row r="290" spans="2:12" x14ac:dyDescent="0.25">
      <c r="B290" s="939"/>
      <c r="C290" s="940"/>
      <c r="D290" s="940"/>
      <c r="E290" s="940"/>
      <c r="F290" s="940"/>
      <c r="G290" s="941"/>
      <c r="H290" s="939"/>
      <c r="I290" s="940"/>
      <c r="J290" s="940"/>
      <c r="K290" s="940"/>
      <c r="L290" s="941"/>
    </row>
    <row r="291" spans="2:12" x14ac:dyDescent="0.25">
      <c r="B291" s="939"/>
      <c r="C291" s="940"/>
      <c r="D291" s="940"/>
      <c r="E291" s="940"/>
      <c r="F291" s="940"/>
      <c r="G291" s="941"/>
      <c r="H291" s="939"/>
      <c r="I291" s="940"/>
      <c r="J291" s="940"/>
      <c r="K291" s="940"/>
      <c r="L291" s="941"/>
    </row>
    <row r="292" spans="2:12" x14ac:dyDescent="0.25">
      <c r="B292" s="939"/>
      <c r="C292" s="940"/>
      <c r="D292" s="940"/>
      <c r="E292" s="940"/>
      <c r="F292" s="940"/>
      <c r="G292" s="941"/>
      <c r="H292" s="939"/>
      <c r="I292" s="940"/>
      <c r="J292" s="940"/>
      <c r="K292" s="940"/>
      <c r="L292" s="941"/>
    </row>
    <row r="293" spans="2:12" x14ac:dyDescent="0.25">
      <c r="B293" s="939"/>
      <c r="C293" s="940"/>
      <c r="D293" s="940"/>
      <c r="E293" s="940"/>
      <c r="F293" s="940"/>
      <c r="G293" s="941"/>
      <c r="H293" s="939"/>
      <c r="I293" s="940"/>
      <c r="J293" s="940"/>
      <c r="K293" s="940"/>
      <c r="L293" s="941"/>
    </row>
    <row r="294" spans="2:12" x14ac:dyDescent="0.25">
      <c r="B294" s="939"/>
      <c r="C294" s="940"/>
      <c r="D294" s="940"/>
      <c r="E294" s="940"/>
      <c r="F294" s="940"/>
      <c r="G294" s="941"/>
      <c r="H294" s="939"/>
      <c r="I294" s="940"/>
      <c r="J294" s="940"/>
      <c r="K294" s="940"/>
      <c r="L294" s="941"/>
    </row>
    <row r="295" spans="2:12" x14ac:dyDescent="0.25">
      <c r="B295" s="939"/>
      <c r="C295" s="940"/>
      <c r="D295" s="940"/>
      <c r="E295" s="940"/>
      <c r="F295" s="940"/>
      <c r="G295" s="941"/>
      <c r="H295" s="939"/>
      <c r="I295" s="940"/>
      <c r="J295" s="940"/>
      <c r="K295" s="940"/>
      <c r="L295" s="941"/>
    </row>
    <row r="296" spans="2:12" x14ac:dyDescent="0.25">
      <c r="B296" s="1061" t="s">
        <v>745</v>
      </c>
      <c r="C296" s="1062"/>
      <c r="D296" s="1062"/>
      <c r="E296" s="1062"/>
      <c r="F296" s="1062"/>
      <c r="G296" s="1062"/>
      <c r="H296" s="1061" t="s">
        <v>848</v>
      </c>
      <c r="I296" s="1062"/>
      <c r="J296" s="1062"/>
      <c r="K296" s="1062"/>
      <c r="L296" s="1062"/>
    </row>
    <row r="297" spans="2:12" x14ac:dyDescent="0.25">
      <c r="B297" s="1062"/>
      <c r="C297" s="1062"/>
      <c r="D297" s="1062"/>
      <c r="E297" s="1062"/>
      <c r="F297" s="1062"/>
      <c r="G297" s="1062"/>
      <c r="H297" s="1062"/>
      <c r="I297" s="1062"/>
      <c r="J297" s="1062"/>
      <c r="K297" s="1062"/>
      <c r="L297" s="1062"/>
    </row>
    <row r="298" spans="2:12" x14ac:dyDescent="0.25">
      <c r="B298" s="939" t="s">
        <v>690</v>
      </c>
      <c r="C298" s="940"/>
      <c r="D298" s="940"/>
      <c r="E298" s="940"/>
      <c r="F298" s="940"/>
      <c r="G298" s="941"/>
      <c r="H298" s="939" t="s">
        <v>691</v>
      </c>
      <c r="I298" s="940"/>
      <c r="J298" s="940"/>
      <c r="K298" s="940"/>
      <c r="L298" s="941"/>
    </row>
    <row r="299" spans="2:12" x14ac:dyDescent="0.25">
      <c r="B299" s="939"/>
      <c r="C299" s="940"/>
      <c r="D299" s="940"/>
      <c r="E299" s="940"/>
      <c r="F299" s="940"/>
      <c r="G299" s="941"/>
      <c r="H299" s="939"/>
      <c r="I299" s="940"/>
      <c r="J299" s="940"/>
      <c r="K299" s="940"/>
      <c r="L299" s="941"/>
    </row>
    <row r="300" spans="2:12" x14ac:dyDescent="0.25">
      <c r="B300" s="939"/>
      <c r="C300" s="940"/>
      <c r="D300" s="940"/>
      <c r="E300" s="940"/>
      <c r="F300" s="940"/>
      <c r="G300" s="941"/>
      <c r="H300" s="939"/>
      <c r="I300" s="940"/>
      <c r="J300" s="940"/>
      <c r="K300" s="940"/>
      <c r="L300" s="941"/>
    </row>
    <row r="301" spans="2:12" x14ac:dyDescent="0.25">
      <c r="B301" s="939"/>
      <c r="C301" s="940"/>
      <c r="D301" s="940"/>
      <c r="E301" s="940"/>
      <c r="F301" s="940"/>
      <c r="G301" s="941"/>
      <c r="H301" s="939"/>
      <c r="I301" s="940"/>
      <c r="J301" s="940"/>
      <c r="K301" s="940"/>
      <c r="L301" s="941"/>
    </row>
    <row r="302" spans="2:12" x14ac:dyDescent="0.25">
      <c r="B302" s="939"/>
      <c r="C302" s="940"/>
      <c r="D302" s="940"/>
      <c r="E302" s="940"/>
      <c r="F302" s="940"/>
      <c r="G302" s="941"/>
      <c r="H302" s="939"/>
      <c r="I302" s="940"/>
      <c r="J302" s="940"/>
      <c r="K302" s="940"/>
      <c r="L302" s="941"/>
    </row>
    <row r="303" spans="2:12" x14ac:dyDescent="0.25">
      <c r="B303" s="939"/>
      <c r="C303" s="940"/>
      <c r="D303" s="940"/>
      <c r="E303" s="940"/>
      <c r="F303" s="940"/>
      <c r="G303" s="941"/>
      <c r="H303" s="939"/>
      <c r="I303" s="940"/>
      <c r="J303" s="940"/>
      <c r="K303" s="940"/>
      <c r="L303" s="941"/>
    </row>
    <row r="304" spans="2:12" x14ac:dyDescent="0.25">
      <c r="B304" s="939"/>
      <c r="C304" s="940"/>
      <c r="D304" s="940"/>
      <c r="E304" s="940"/>
      <c r="F304" s="940"/>
      <c r="G304" s="941"/>
      <c r="H304" s="939"/>
      <c r="I304" s="940"/>
      <c r="J304" s="940"/>
      <c r="K304" s="940"/>
      <c r="L304" s="941"/>
    </row>
    <row r="305" spans="2:12" x14ac:dyDescent="0.25">
      <c r="B305" s="939"/>
      <c r="C305" s="940"/>
      <c r="D305" s="940"/>
      <c r="E305" s="940"/>
      <c r="F305" s="940"/>
      <c r="G305" s="941"/>
      <c r="H305" s="939"/>
      <c r="I305" s="940"/>
      <c r="J305" s="940"/>
      <c r="K305" s="940"/>
      <c r="L305" s="941"/>
    </row>
    <row r="306" spans="2:12" x14ac:dyDescent="0.25">
      <c r="B306" s="939"/>
      <c r="C306" s="940"/>
      <c r="D306" s="940"/>
      <c r="E306" s="940"/>
      <c r="F306" s="940"/>
      <c r="G306" s="941"/>
      <c r="H306" s="939"/>
      <c r="I306" s="940"/>
      <c r="J306" s="940"/>
      <c r="K306" s="940"/>
      <c r="L306" s="941"/>
    </row>
    <row r="307" spans="2:12" x14ac:dyDescent="0.25">
      <c r="B307" s="939"/>
      <c r="C307" s="940"/>
      <c r="D307" s="940"/>
      <c r="E307" s="940"/>
      <c r="F307" s="940"/>
      <c r="G307" s="941"/>
      <c r="H307" s="939"/>
      <c r="I307" s="940"/>
      <c r="J307" s="940"/>
      <c r="K307" s="940"/>
      <c r="L307" s="941"/>
    </row>
    <row r="308" spans="2:12" x14ac:dyDescent="0.25">
      <c r="B308" s="939"/>
      <c r="C308" s="940"/>
      <c r="D308" s="940"/>
      <c r="E308" s="940"/>
      <c r="F308" s="940"/>
      <c r="G308" s="941"/>
      <c r="H308" s="939"/>
      <c r="I308" s="940"/>
      <c r="J308" s="940"/>
      <c r="K308" s="940"/>
      <c r="L308" s="941"/>
    </row>
    <row r="309" spans="2:12" x14ac:dyDescent="0.25">
      <c r="B309" s="939"/>
      <c r="C309" s="940"/>
      <c r="D309" s="940"/>
      <c r="E309" s="940"/>
      <c r="F309" s="940"/>
      <c r="G309" s="941"/>
      <c r="H309" s="939"/>
      <c r="I309" s="940"/>
      <c r="J309" s="940"/>
      <c r="K309" s="940"/>
      <c r="L309" s="941"/>
    </row>
    <row r="310" spans="2:12" x14ac:dyDescent="0.25">
      <c r="B310" s="939"/>
      <c r="C310" s="940"/>
      <c r="D310" s="940"/>
      <c r="E310" s="940"/>
      <c r="F310" s="940"/>
      <c r="G310" s="941"/>
      <c r="H310" s="939"/>
      <c r="I310" s="940"/>
      <c r="J310" s="940"/>
      <c r="K310" s="940"/>
      <c r="L310" s="941"/>
    </row>
    <row r="311" spans="2:12" x14ac:dyDescent="0.25">
      <c r="B311" s="939"/>
      <c r="C311" s="940"/>
      <c r="D311" s="940"/>
      <c r="E311" s="940"/>
      <c r="F311" s="940"/>
      <c r="G311" s="941"/>
      <c r="H311" s="939"/>
      <c r="I311" s="940"/>
      <c r="J311" s="940"/>
      <c r="K311" s="940"/>
      <c r="L311" s="941"/>
    </row>
    <row r="312" spans="2:12" ht="15" customHeight="1" x14ac:dyDescent="0.25">
      <c r="B312" s="1066" t="s">
        <v>827</v>
      </c>
      <c r="C312" s="1067"/>
      <c r="D312" s="1067"/>
      <c r="E312" s="1067"/>
      <c r="F312" s="1067"/>
      <c r="G312" s="1068"/>
      <c r="H312" s="1061" t="s">
        <v>827</v>
      </c>
      <c r="I312" s="1062"/>
      <c r="J312" s="1062"/>
      <c r="K312" s="1062"/>
      <c r="L312" s="1062"/>
    </row>
    <row r="313" spans="2:12" x14ac:dyDescent="0.25">
      <c r="B313" s="1069"/>
      <c r="C313" s="1070"/>
      <c r="D313" s="1070"/>
      <c r="E313" s="1070"/>
      <c r="F313" s="1070"/>
      <c r="G313" s="1071"/>
      <c r="H313" s="1062"/>
      <c r="I313" s="1062"/>
      <c r="J313" s="1062"/>
      <c r="K313" s="1062"/>
      <c r="L313" s="1062"/>
    </row>
    <row r="314" spans="2:12" x14ac:dyDescent="0.25">
      <c r="B314" s="939" t="s">
        <v>690</v>
      </c>
      <c r="C314" s="940"/>
      <c r="D314" s="940"/>
      <c r="E314" s="940"/>
      <c r="F314" s="940"/>
      <c r="G314" s="941"/>
      <c r="H314" s="939" t="s">
        <v>691</v>
      </c>
      <c r="I314" s="940"/>
      <c r="J314" s="940"/>
      <c r="K314" s="940"/>
      <c r="L314" s="941"/>
    </row>
    <row r="315" spans="2:12" x14ac:dyDescent="0.25">
      <c r="B315" s="939"/>
      <c r="C315" s="940"/>
      <c r="D315" s="940"/>
      <c r="E315" s="940"/>
      <c r="F315" s="940"/>
      <c r="G315" s="941"/>
      <c r="H315" s="939"/>
      <c r="I315" s="940"/>
      <c r="J315" s="940"/>
      <c r="K315" s="940"/>
      <c r="L315" s="941"/>
    </row>
    <row r="316" spans="2:12" x14ac:dyDescent="0.25">
      <c r="B316" s="939"/>
      <c r="C316" s="940"/>
      <c r="D316" s="940"/>
      <c r="E316" s="940"/>
      <c r="F316" s="940"/>
      <c r="G316" s="941"/>
      <c r="H316" s="939"/>
      <c r="I316" s="940"/>
      <c r="J316" s="940"/>
      <c r="K316" s="940"/>
      <c r="L316" s="941"/>
    </row>
    <row r="317" spans="2:12" x14ac:dyDescent="0.25">
      <c r="B317" s="939"/>
      <c r="C317" s="940"/>
      <c r="D317" s="940"/>
      <c r="E317" s="940"/>
      <c r="F317" s="940"/>
      <c r="G317" s="941"/>
      <c r="H317" s="939"/>
      <c r="I317" s="940"/>
      <c r="J317" s="940"/>
      <c r="K317" s="940"/>
      <c r="L317" s="941"/>
    </row>
    <row r="318" spans="2:12" x14ac:dyDescent="0.25">
      <c r="B318" s="939"/>
      <c r="C318" s="940"/>
      <c r="D318" s="940"/>
      <c r="E318" s="940"/>
      <c r="F318" s="940"/>
      <c r="G318" s="941"/>
      <c r="H318" s="939"/>
      <c r="I318" s="940"/>
      <c r="J318" s="940"/>
      <c r="K318" s="940"/>
      <c r="L318" s="941"/>
    </row>
    <row r="319" spans="2:12" x14ac:dyDescent="0.25">
      <c r="B319" s="939"/>
      <c r="C319" s="940"/>
      <c r="D319" s="940"/>
      <c r="E319" s="940"/>
      <c r="F319" s="940"/>
      <c r="G319" s="941"/>
      <c r="H319" s="939"/>
      <c r="I319" s="940"/>
      <c r="J319" s="940"/>
      <c r="K319" s="940"/>
      <c r="L319" s="941"/>
    </row>
    <row r="320" spans="2:12" x14ac:dyDescent="0.25">
      <c r="B320" s="939"/>
      <c r="C320" s="940"/>
      <c r="D320" s="940"/>
      <c r="E320" s="940"/>
      <c r="F320" s="940"/>
      <c r="G320" s="941"/>
      <c r="H320" s="939"/>
      <c r="I320" s="940"/>
      <c r="J320" s="940"/>
      <c r="K320" s="940"/>
      <c r="L320" s="941"/>
    </row>
    <row r="321" spans="2:12" x14ac:dyDescent="0.25">
      <c r="B321" s="939"/>
      <c r="C321" s="940"/>
      <c r="D321" s="940"/>
      <c r="E321" s="940"/>
      <c r="F321" s="940"/>
      <c r="G321" s="941"/>
      <c r="H321" s="939"/>
      <c r="I321" s="940"/>
      <c r="J321" s="940"/>
      <c r="K321" s="940"/>
      <c r="L321" s="941"/>
    </row>
    <row r="322" spans="2:12" x14ac:dyDescent="0.25">
      <c r="B322" s="939"/>
      <c r="C322" s="940"/>
      <c r="D322" s="940"/>
      <c r="E322" s="940"/>
      <c r="F322" s="940"/>
      <c r="G322" s="941"/>
      <c r="H322" s="939"/>
      <c r="I322" s="940"/>
      <c r="J322" s="940"/>
      <c r="K322" s="940"/>
      <c r="L322" s="941"/>
    </row>
    <row r="323" spans="2:12" x14ac:dyDescent="0.25">
      <c r="B323" s="939"/>
      <c r="C323" s="940"/>
      <c r="D323" s="940"/>
      <c r="E323" s="940"/>
      <c r="F323" s="940"/>
      <c r="G323" s="941"/>
      <c r="H323" s="939"/>
      <c r="I323" s="940"/>
      <c r="J323" s="940"/>
      <c r="K323" s="940"/>
      <c r="L323" s="941"/>
    </row>
    <row r="324" spans="2:12" x14ac:dyDescent="0.25">
      <c r="B324" s="939"/>
      <c r="C324" s="940"/>
      <c r="D324" s="940"/>
      <c r="E324" s="940"/>
      <c r="F324" s="940"/>
      <c r="G324" s="941"/>
      <c r="H324" s="939"/>
      <c r="I324" s="940"/>
      <c r="J324" s="940"/>
      <c r="K324" s="940"/>
      <c r="L324" s="941"/>
    </row>
    <row r="325" spans="2:12" x14ac:dyDescent="0.25">
      <c r="B325" s="939"/>
      <c r="C325" s="940"/>
      <c r="D325" s="940"/>
      <c r="E325" s="940"/>
      <c r="F325" s="940"/>
      <c r="G325" s="941"/>
      <c r="H325" s="939"/>
      <c r="I325" s="940"/>
      <c r="J325" s="940"/>
      <c r="K325" s="940"/>
      <c r="L325" s="941"/>
    </row>
    <row r="326" spans="2:12" x14ac:dyDescent="0.25">
      <c r="B326" s="939"/>
      <c r="C326" s="940"/>
      <c r="D326" s="940"/>
      <c r="E326" s="940"/>
      <c r="F326" s="940"/>
      <c r="G326" s="941"/>
      <c r="H326" s="939"/>
      <c r="I326" s="940"/>
      <c r="J326" s="940"/>
      <c r="K326" s="940"/>
      <c r="L326" s="941"/>
    </row>
    <row r="327" spans="2:12" x14ac:dyDescent="0.25">
      <c r="B327" s="939"/>
      <c r="C327" s="940"/>
      <c r="D327" s="940"/>
      <c r="E327" s="940"/>
      <c r="F327" s="940"/>
      <c r="G327" s="941"/>
      <c r="H327" s="939"/>
      <c r="I327" s="940"/>
      <c r="J327" s="940"/>
      <c r="K327" s="940"/>
      <c r="L327" s="941"/>
    </row>
    <row r="328" spans="2:12" x14ac:dyDescent="0.25">
      <c r="B328" s="1061" t="s">
        <v>734</v>
      </c>
      <c r="C328" s="1062"/>
      <c r="D328" s="1062"/>
      <c r="E328" s="1062"/>
      <c r="F328" s="1062"/>
      <c r="G328" s="1062"/>
      <c r="H328" s="1061" t="s">
        <v>734</v>
      </c>
      <c r="I328" s="1062"/>
      <c r="J328" s="1062"/>
      <c r="K328" s="1062"/>
      <c r="L328" s="1062"/>
    </row>
    <row r="329" spans="2:12" x14ac:dyDescent="0.25">
      <c r="B329" s="1062"/>
      <c r="C329" s="1062"/>
      <c r="D329" s="1062"/>
      <c r="E329" s="1062"/>
      <c r="F329" s="1062"/>
      <c r="G329" s="1062"/>
      <c r="H329" s="1062"/>
      <c r="I329" s="1062"/>
      <c r="J329" s="1062"/>
      <c r="K329" s="1062"/>
      <c r="L329" s="1062"/>
    </row>
    <row r="330" spans="2:12" x14ac:dyDescent="0.25">
      <c r="B330" s="939" t="s">
        <v>690</v>
      </c>
      <c r="C330" s="940"/>
      <c r="D330" s="940"/>
      <c r="E330" s="940"/>
      <c r="F330" s="940"/>
      <c r="G330" s="941"/>
      <c r="H330" s="939" t="s">
        <v>691</v>
      </c>
      <c r="I330" s="940"/>
      <c r="J330" s="940"/>
      <c r="K330" s="940"/>
      <c r="L330" s="941"/>
    </row>
    <row r="331" spans="2:12" x14ac:dyDescent="0.25">
      <c r="B331" s="939"/>
      <c r="C331" s="940"/>
      <c r="D331" s="940"/>
      <c r="E331" s="940"/>
      <c r="F331" s="940"/>
      <c r="G331" s="941"/>
      <c r="H331" s="939"/>
      <c r="I331" s="940"/>
      <c r="J331" s="940"/>
      <c r="K331" s="940"/>
      <c r="L331" s="941"/>
    </row>
    <row r="332" spans="2:12" x14ac:dyDescent="0.25">
      <c r="B332" s="939"/>
      <c r="C332" s="940"/>
      <c r="D332" s="940"/>
      <c r="E332" s="940"/>
      <c r="F332" s="940"/>
      <c r="G332" s="941"/>
      <c r="H332" s="939"/>
      <c r="I332" s="940"/>
      <c r="J332" s="940"/>
      <c r="K332" s="940"/>
      <c r="L332" s="941"/>
    </row>
    <row r="333" spans="2:12" x14ac:dyDescent="0.25">
      <c r="B333" s="939"/>
      <c r="C333" s="940"/>
      <c r="D333" s="940"/>
      <c r="E333" s="940"/>
      <c r="F333" s="940"/>
      <c r="G333" s="941"/>
      <c r="H333" s="939"/>
      <c r="I333" s="940"/>
      <c r="J333" s="940"/>
      <c r="K333" s="940"/>
      <c r="L333" s="941"/>
    </row>
    <row r="334" spans="2:12" x14ac:dyDescent="0.25">
      <c r="B334" s="939"/>
      <c r="C334" s="940"/>
      <c r="D334" s="940"/>
      <c r="E334" s="940"/>
      <c r="F334" s="940"/>
      <c r="G334" s="941"/>
      <c r="H334" s="939"/>
      <c r="I334" s="940"/>
      <c r="J334" s="940"/>
      <c r="K334" s="940"/>
      <c r="L334" s="941"/>
    </row>
    <row r="335" spans="2:12" x14ac:dyDescent="0.25">
      <c r="B335" s="939"/>
      <c r="C335" s="940"/>
      <c r="D335" s="940"/>
      <c r="E335" s="940"/>
      <c r="F335" s="940"/>
      <c r="G335" s="941"/>
      <c r="H335" s="939"/>
      <c r="I335" s="940"/>
      <c r="J335" s="940"/>
      <c r="K335" s="940"/>
      <c r="L335" s="941"/>
    </row>
    <row r="336" spans="2:12" x14ac:dyDescent="0.25">
      <c r="B336" s="939"/>
      <c r="C336" s="940"/>
      <c r="D336" s="940"/>
      <c r="E336" s="940"/>
      <c r="F336" s="940"/>
      <c r="G336" s="941"/>
      <c r="H336" s="939"/>
      <c r="I336" s="940"/>
      <c r="J336" s="940"/>
      <c r="K336" s="940"/>
      <c r="L336" s="941"/>
    </row>
    <row r="337" spans="2:12" x14ac:dyDescent="0.25">
      <c r="B337" s="939"/>
      <c r="C337" s="940"/>
      <c r="D337" s="940"/>
      <c r="E337" s="940"/>
      <c r="F337" s="940"/>
      <c r="G337" s="941"/>
      <c r="H337" s="939"/>
      <c r="I337" s="940"/>
      <c r="J337" s="940"/>
      <c r="K337" s="940"/>
      <c r="L337" s="941"/>
    </row>
    <row r="338" spans="2:12" x14ac:dyDescent="0.25">
      <c r="B338" s="939"/>
      <c r="C338" s="940"/>
      <c r="D338" s="940"/>
      <c r="E338" s="940"/>
      <c r="F338" s="940"/>
      <c r="G338" s="941"/>
      <c r="H338" s="939"/>
      <c r="I338" s="940"/>
      <c r="J338" s="940"/>
      <c r="K338" s="940"/>
      <c r="L338" s="941"/>
    </row>
    <row r="339" spans="2:12" x14ac:dyDescent="0.25">
      <c r="B339" s="939"/>
      <c r="C339" s="940"/>
      <c r="D339" s="940"/>
      <c r="E339" s="940"/>
      <c r="F339" s="940"/>
      <c r="G339" s="941"/>
      <c r="H339" s="939"/>
      <c r="I339" s="940"/>
      <c r="J339" s="940"/>
      <c r="K339" s="940"/>
      <c r="L339" s="941"/>
    </row>
    <row r="340" spans="2:12" x14ac:dyDescent="0.25">
      <c r="B340" s="939"/>
      <c r="C340" s="940"/>
      <c r="D340" s="940"/>
      <c r="E340" s="940"/>
      <c r="F340" s="940"/>
      <c r="G340" s="941"/>
      <c r="H340" s="939"/>
      <c r="I340" s="940"/>
      <c r="J340" s="940"/>
      <c r="K340" s="940"/>
      <c r="L340" s="941"/>
    </row>
    <row r="341" spans="2:12" x14ac:dyDescent="0.25">
      <c r="B341" s="939"/>
      <c r="C341" s="940"/>
      <c r="D341" s="940"/>
      <c r="E341" s="940"/>
      <c r="F341" s="940"/>
      <c r="G341" s="941"/>
      <c r="H341" s="939"/>
      <c r="I341" s="940"/>
      <c r="J341" s="940"/>
      <c r="K341" s="940"/>
      <c r="L341" s="941"/>
    </row>
    <row r="342" spans="2:12" x14ac:dyDescent="0.25">
      <c r="B342" s="939"/>
      <c r="C342" s="940"/>
      <c r="D342" s="940"/>
      <c r="E342" s="940"/>
      <c r="F342" s="940"/>
      <c r="G342" s="941"/>
      <c r="H342" s="939"/>
      <c r="I342" s="940"/>
      <c r="J342" s="940"/>
      <c r="K342" s="940"/>
      <c r="L342" s="941"/>
    </row>
    <row r="343" spans="2:12" x14ac:dyDescent="0.25">
      <c r="B343" s="939"/>
      <c r="C343" s="940"/>
      <c r="D343" s="940"/>
      <c r="E343" s="940"/>
      <c r="F343" s="940"/>
      <c r="G343" s="941"/>
      <c r="H343" s="939"/>
      <c r="I343" s="940"/>
      <c r="J343" s="940"/>
      <c r="K343" s="940"/>
      <c r="L343" s="941"/>
    </row>
    <row r="344" spans="2:12" ht="15" customHeight="1" x14ac:dyDescent="0.25">
      <c r="B344" s="1066" t="s">
        <v>835</v>
      </c>
      <c r="C344" s="1067"/>
      <c r="D344" s="1067"/>
      <c r="E344" s="1067"/>
      <c r="F344" s="1067"/>
      <c r="G344" s="1068"/>
      <c r="H344" s="1061" t="s">
        <v>835</v>
      </c>
      <c r="I344" s="1062"/>
      <c r="J344" s="1062"/>
      <c r="K344" s="1062"/>
      <c r="L344" s="1062"/>
    </row>
    <row r="345" spans="2:12" x14ac:dyDescent="0.25">
      <c r="B345" s="1069"/>
      <c r="C345" s="1070"/>
      <c r="D345" s="1070"/>
      <c r="E345" s="1070"/>
      <c r="F345" s="1070"/>
      <c r="G345" s="1071"/>
      <c r="H345" s="1062"/>
      <c r="I345" s="1062"/>
      <c r="J345" s="1062"/>
      <c r="K345" s="1062"/>
      <c r="L345" s="1062"/>
    </row>
    <row r="346" spans="2:12" x14ac:dyDescent="0.25">
      <c r="B346" s="939" t="s">
        <v>690</v>
      </c>
      <c r="C346" s="940"/>
      <c r="D346" s="940"/>
      <c r="E346" s="940"/>
      <c r="F346" s="940"/>
      <c r="G346" s="941"/>
      <c r="H346" s="939"/>
      <c r="I346" s="940"/>
      <c r="J346" s="940"/>
      <c r="K346" s="940"/>
      <c r="L346" s="941"/>
    </row>
    <row r="347" spans="2:12" x14ac:dyDescent="0.25">
      <c r="B347" s="939"/>
      <c r="C347" s="940"/>
      <c r="D347" s="940"/>
      <c r="E347" s="940"/>
      <c r="F347" s="940"/>
      <c r="G347" s="941"/>
      <c r="H347" s="939"/>
      <c r="I347" s="940"/>
      <c r="J347" s="940"/>
      <c r="K347" s="940"/>
      <c r="L347" s="941"/>
    </row>
    <row r="348" spans="2:12" x14ac:dyDescent="0.25">
      <c r="B348" s="939"/>
      <c r="C348" s="940"/>
      <c r="D348" s="940"/>
      <c r="E348" s="940"/>
      <c r="F348" s="940"/>
      <c r="G348" s="941"/>
      <c r="H348" s="939"/>
      <c r="I348" s="940"/>
      <c r="J348" s="940"/>
      <c r="K348" s="940"/>
      <c r="L348" s="941"/>
    </row>
    <row r="349" spans="2:12" x14ac:dyDescent="0.25">
      <c r="B349" s="939"/>
      <c r="C349" s="940"/>
      <c r="D349" s="940"/>
      <c r="E349" s="940"/>
      <c r="F349" s="940"/>
      <c r="G349" s="941"/>
      <c r="H349" s="939"/>
      <c r="I349" s="940"/>
      <c r="J349" s="940"/>
      <c r="K349" s="940"/>
      <c r="L349" s="941"/>
    </row>
    <row r="350" spans="2:12" x14ac:dyDescent="0.25">
      <c r="B350" s="939"/>
      <c r="C350" s="940"/>
      <c r="D350" s="940"/>
      <c r="E350" s="940"/>
      <c r="F350" s="940"/>
      <c r="G350" s="941"/>
      <c r="H350" s="939"/>
      <c r="I350" s="940"/>
      <c r="J350" s="940"/>
      <c r="K350" s="940"/>
      <c r="L350" s="941"/>
    </row>
    <row r="351" spans="2:12" x14ac:dyDescent="0.25">
      <c r="B351" s="939"/>
      <c r="C351" s="940"/>
      <c r="D351" s="940"/>
      <c r="E351" s="940"/>
      <c r="F351" s="940"/>
      <c r="G351" s="941"/>
      <c r="H351" s="939"/>
      <c r="I351" s="940"/>
      <c r="J351" s="940"/>
      <c r="K351" s="940"/>
      <c r="L351" s="941"/>
    </row>
    <row r="352" spans="2:12" x14ac:dyDescent="0.25">
      <c r="B352" s="939"/>
      <c r="C352" s="940"/>
      <c r="D352" s="940"/>
      <c r="E352" s="940"/>
      <c r="F352" s="940"/>
      <c r="G352" s="941"/>
      <c r="H352" s="939"/>
      <c r="I352" s="940"/>
      <c r="J352" s="940"/>
      <c r="K352" s="940"/>
      <c r="L352" s="941"/>
    </row>
    <row r="353" spans="2:12" x14ac:dyDescent="0.25">
      <c r="B353" s="939"/>
      <c r="C353" s="940"/>
      <c r="D353" s="940"/>
      <c r="E353" s="940"/>
      <c r="F353" s="940"/>
      <c r="G353" s="941"/>
      <c r="H353" s="939"/>
      <c r="I353" s="940"/>
      <c r="J353" s="940"/>
      <c r="K353" s="940"/>
      <c r="L353" s="941"/>
    </row>
    <row r="354" spans="2:12" x14ac:dyDescent="0.25">
      <c r="B354" s="939"/>
      <c r="C354" s="940"/>
      <c r="D354" s="940"/>
      <c r="E354" s="940"/>
      <c r="F354" s="940"/>
      <c r="G354" s="941"/>
      <c r="H354" s="939"/>
      <c r="I354" s="940"/>
      <c r="J354" s="940"/>
      <c r="K354" s="940"/>
      <c r="L354" s="941"/>
    </row>
    <row r="355" spans="2:12" x14ac:dyDescent="0.25">
      <c r="B355" s="939"/>
      <c r="C355" s="940"/>
      <c r="D355" s="940"/>
      <c r="E355" s="940"/>
      <c r="F355" s="940"/>
      <c r="G355" s="941"/>
      <c r="H355" s="939"/>
      <c r="I355" s="940"/>
      <c r="J355" s="940"/>
      <c r="K355" s="940"/>
      <c r="L355" s="941"/>
    </row>
    <row r="356" spans="2:12" x14ac:dyDescent="0.25">
      <c r="B356" s="939"/>
      <c r="C356" s="940"/>
      <c r="D356" s="940"/>
      <c r="E356" s="940"/>
      <c r="F356" s="940"/>
      <c r="G356" s="941"/>
      <c r="H356" s="939"/>
      <c r="I356" s="940"/>
      <c r="J356" s="940"/>
      <c r="K356" s="940"/>
      <c r="L356" s="941"/>
    </row>
    <row r="357" spans="2:12" x14ac:dyDescent="0.25">
      <c r="B357" s="939"/>
      <c r="C357" s="940"/>
      <c r="D357" s="940"/>
      <c r="E357" s="940"/>
      <c r="F357" s="940"/>
      <c r="G357" s="941"/>
      <c r="H357" s="939"/>
      <c r="I357" s="940"/>
      <c r="J357" s="940"/>
      <c r="K357" s="940"/>
      <c r="L357" s="941"/>
    </row>
    <row r="358" spans="2:12" x14ac:dyDescent="0.25">
      <c r="B358" s="939"/>
      <c r="C358" s="940"/>
      <c r="D358" s="940"/>
      <c r="E358" s="940"/>
      <c r="F358" s="940"/>
      <c r="G358" s="941"/>
      <c r="H358" s="939"/>
      <c r="I358" s="940"/>
      <c r="J358" s="940"/>
      <c r="K358" s="940"/>
      <c r="L358" s="941"/>
    </row>
    <row r="359" spans="2:12" x14ac:dyDescent="0.25">
      <c r="B359" s="939"/>
      <c r="C359" s="940"/>
      <c r="D359" s="940"/>
      <c r="E359" s="940"/>
      <c r="F359" s="940"/>
      <c r="G359" s="941"/>
      <c r="H359" s="939"/>
      <c r="I359" s="940"/>
      <c r="J359" s="940"/>
      <c r="K359" s="940"/>
      <c r="L359" s="941"/>
    </row>
    <row r="360" spans="2:12" ht="15" customHeight="1" x14ac:dyDescent="0.25">
      <c r="B360" s="1066" t="s">
        <v>1001</v>
      </c>
      <c r="C360" s="1067"/>
      <c r="D360" s="1067"/>
      <c r="E360" s="1067"/>
      <c r="F360" s="1067"/>
      <c r="G360" s="1068"/>
      <c r="H360" s="1066" t="s">
        <v>1002</v>
      </c>
      <c r="I360" s="1067"/>
      <c r="J360" s="1067"/>
      <c r="K360" s="1067"/>
      <c r="L360" s="1068"/>
    </row>
    <row r="361" spans="2:12" x14ac:dyDescent="0.25">
      <c r="B361" s="1069"/>
      <c r="C361" s="1070"/>
      <c r="D361" s="1070"/>
      <c r="E361" s="1070"/>
      <c r="F361" s="1070"/>
      <c r="G361" s="1071"/>
      <c r="H361" s="1069"/>
      <c r="I361" s="1070"/>
      <c r="J361" s="1070"/>
      <c r="K361" s="1070"/>
      <c r="L361" s="1071"/>
    </row>
    <row r="362" spans="2:12" x14ac:dyDescent="0.25">
      <c r="B362" s="939" t="s">
        <v>690</v>
      </c>
      <c r="C362" s="940"/>
      <c r="D362" s="940"/>
      <c r="E362" s="940"/>
      <c r="F362" s="940"/>
      <c r="G362" s="941"/>
      <c r="H362" s="939" t="s">
        <v>691</v>
      </c>
      <c r="I362" s="940"/>
      <c r="J362" s="940"/>
      <c r="K362" s="940"/>
      <c r="L362" s="941"/>
    </row>
    <row r="363" spans="2:12" x14ac:dyDescent="0.25">
      <c r="B363" s="939"/>
      <c r="C363" s="940"/>
      <c r="D363" s="940"/>
      <c r="E363" s="940"/>
      <c r="F363" s="940"/>
      <c r="G363" s="941"/>
      <c r="H363" s="939"/>
      <c r="I363" s="940"/>
      <c r="J363" s="940"/>
      <c r="K363" s="940"/>
      <c r="L363" s="941"/>
    </row>
    <row r="364" spans="2:12" x14ac:dyDescent="0.25">
      <c r="B364" s="939"/>
      <c r="C364" s="940"/>
      <c r="D364" s="940"/>
      <c r="E364" s="940"/>
      <c r="F364" s="940"/>
      <c r="G364" s="941"/>
      <c r="H364" s="939"/>
      <c r="I364" s="940"/>
      <c r="J364" s="940"/>
      <c r="K364" s="940"/>
      <c r="L364" s="941"/>
    </row>
    <row r="365" spans="2:12" x14ac:dyDescent="0.25">
      <c r="B365" s="939"/>
      <c r="C365" s="940"/>
      <c r="D365" s="940"/>
      <c r="E365" s="940"/>
      <c r="F365" s="940"/>
      <c r="G365" s="941"/>
      <c r="H365" s="939"/>
      <c r="I365" s="940"/>
      <c r="J365" s="940"/>
      <c r="K365" s="940"/>
      <c r="L365" s="941"/>
    </row>
    <row r="366" spans="2:12" x14ac:dyDescent="0.25">
      <c r="B366" s="939"/>
      <c r="C366" s="940"/>
      <c r="D366" s="940"/>
      <c r="E366" s="940"/>
      <c r="F366" s="940"/>
      <c r="G366" s="941"/>
      <c r="H366" s="939"/>
      <c r="I366" s="940"/>
      <c r="J366" s="940"/>
      <c r="K366" s="940"/>
      <c r="L366" s="941"/>
    </row>
    <row r="367" spans="2:12" x14ac:dyDescent="0.25">
      <c r="B367" s="939"/>
      <c r="C367" s="940"/>
      <c r="D367" s="940"/>
      <c r="E367" s="940"/>
      <c r="F367" s="940"/>
      <c r="G367" s="941"/>
      <c r="H367" s="939"/>
      <c r="I367" s="940"/>
      <c r="J367" s="940"/>
      <c r="K367" s="940"/>
      <c r="L367" s="941"/>
    </row>
    <row r="368" spans="2:12" x14ac:dyDescent="0.25">
      <c r="B368" s="939"/>
      <c r="C368" s="940"/>
      <c r="D368" s="940"/>
      <c r="E368" s="940"/>
      <c r="F368" s="940"/>
      <c r="G368" s="941"/>
      <c r="H368" s="939"/>
      <c r="I368" s="940"/>
      <c r="J368" s="940"/>
      <c r="K368" s="940"/>
      <c r="L368" s="941"/>
    </row>
    <row r="369" spans="2:12" x14ac:dyDescent="0.25">
      <c r="B369" s="939"/>
      <c r="C369" s="940"/>
      <c r="D369" s="940"/>
      <c r="E369" s="940"/>
      <c r="F369" s="940"/>
      <c r="G369" s="941"/>
      <c r="H369" s="939"/>
      <c r="I369" s="940"/>
      <c r="J369" s="940"/>
      <c r="K369" s="940"/>
      <c r="L369" s="941"/>
    </row>
    <row r="370" spans="2:12" x14ac:dyDescent="0.25">
      <c r="B370" s="939"/>
      <c r="C370" s="940"/>
      <c r="D370" s="940"/>
      <c r="E370" s="940"/>
      <c r="F370" s="940"/>
      <c r="G370" s="941"/>
      <c r="H370" s="939"/>
      <c r="I370" s="940"/>
      <c r="J370" s="940"/>
      <c r="K370" s="940"/>
      <c r="L370" s="941"/>
    </row>
    <row r="371" spans="2:12" x14ac:dyDescent="0.25">
      <c r="B371" s="939"/>
      <c r="C371" s="940"/>
      <c r="D371" s="940"/>
      <c r="E371" s="940"/>
      <c r="F371" s="940"/>
      <c r="G371" s="941"/>
      <c r="H371" s="939"/>
      <c r="I371" s="940"/>
      <c r="J371" s="940"/>
      <c r="K371" s="940"/>
      <c r="L371" s="941"/>
    </row>
    <row r="372" spans="2:12" x14ac:dyDescent="0.25">
      <c r="B372" s="939"/>
      <c r="C372" s="940"/>
      <c r="D372" s="940"/>
      <c r="E372" s="940"/>
      <c r="F372" s="940"/>
      <c r="G372" s="941"/>
      <c r="H372" s="939"/>
      <c r="I372" s="940"/>
      <c r="J372" s="940"/>
      <c r="K372" s="940"/>
      <c r="L372" s="941"/>
    </row>
    <row r="373" spans="2:12" x14ac:dyDescent="0.25">
      <c r="B373" s="939"/>
      <c r="C373" s="940"/>
      <c r="D373" s="940"/>
      <c r="E373" s="940"/>
      <c r="F373" s="940"/>
      <c r="G373" s="941"/>
      <c r="H373" s="939"/>
      <c r="I373" s="940"/>
      <c r="J373" s="940"/>
      <c r="K373" s="940"/>
      <c r="L373" s="941"/>
    </row>
    <row r="374" spans="2:12" x14ac:dyDescent="0.25">
      <c r="B374" s="939"/>
      <c r="C374" s="940"/>
      <c r="D374" s="940"/>
      <c r="E374" s="940"/>
      <c r="F374" s="940"/>
      <c r="G374" s="941"/>
      <c r="H374" s="939"/>
      <c r="I374" s="940"/>
      <c r="J374" s="940"/>
      <c r="K374" s="940"/>
      <c r="L374" s="941"/>
    </row>
    <row r="375" spans="2:12" x14ac:dyDescent="0.25">
      <c r="B375" s="939"/>
      <c r="C375" s="940"/>
      <c r="D375" s="940"/>
      <c r="E375" s="940"/>
      <c r="F375" s="940"/>
      <c r="G375" s="941"/>
      <c r="H375" s="939"/>
      <c r="I375" s="940"/>
      <c r="J375" s="940"/>
      <c r="K375" s="940"/>
      <c r="L375" s="941"/>
    </row>
    <row r="376" spans="2:12" x14ac:dyDescent="0.25">
      <c r="B376" s="1061" t="s">
        <v>735</v>
      </c>
      <c r="C376" s="1062"/>
      <c r="D376" s="1062"/>
      <c r="E376" s="1062"/>
      <c r="F376" s="1062"/>
      <c r="G376" s="1062"/>
      <c r="H376" s="1061" t="s">
        <v>735</v>
      </c>
      <c r="I376" s="1062"/>
      <c r="J376" s="1062"/>
      <c r="K376" s="1062"/>
      <c r="L376" s="1062"/>
    </row>
    <row r="377" spans="2:12" x14ac:dyDescent="0.25">
      <c r="B377" s="1062"/>
      <c r="C377" s="1062"/>
      <c r="D377" s="1062"/>
      <c r="E377" s="1062"/>
      <c r="F377" s="1062"/>
      <c r="G377" s="1062"/>
      <c r="H377" s="1062"/>
      <c r="I377" s="1062"/>
      <c r="J377" s="1062"/>
      <c r="K377" s="1062"/>
      <c r="L377" s="1062"/>
    </row>
    <row r="378" spans="2:12" x14ac:dyDescent="0.25">
      <c r="B378" s="939" t="s">
        <v>690</v>
      </c>
      <c r="C378" s="940"/>
      <c r="D378" s="940"/>
      <c r="E378" s="940"/>
      <c r="F378" s="940"/>
      <c r="G378" s="941"/>
      <c r="H378" s="939" t="s">
        <v>691</v>
      </c>
      <c r="I378" s="940"/>
      <c r="J378" s="940"/>
      <c r="K378" s="940"/>
      <c r="L378" s="941"/>
    </row>
    <row r="379" spans="2:12" x14ac:dyDescent="0.25">
      <c r="B379" s="939"/>
      <c r="C379" s="940"/>
      <c r="D379" s="940"/>
      <c r="E379" s="940"/>
      <c r="F379" s="940"/>
      <c r="G379" s="941"/>
      <c r="H379" s="939"/>
      <c r="I379" s="940"/>
      <c r="J379" s="940"/>
      <c r="K379" s="940"/>
      <c r="L379" s="941"/>
    </row>
    <row r="380" spans="2:12" x14ac:dyDescent="0.25">
      <c r="B380" s="939"/>
      <c r="C380" s="940"/>
      <c r="D380" s="940"/>
      <c r="E380" s="940"/>
      <c r="F380" s="940"/>
      <c r="G380" s="941"/>
      <c r="H380" s="939"/>
      <c r="I380" s="940"/>
      <c r="J380" s="940"/>
      <c r="K380" s="940"/>
      <c r="L380" s="941"/>
    </row>
    <row r="381" spans="2:12" x14ac:dyDescent="0.25">
      <c r="B381" s="939"/>
      <c r="C381" s="940"/>
      <c r="D381" s="940"/>
      <c r="E381" s="940"/>
      <c r="F381" s="940"/>
      <c r="G381" s="941"/>
      <c r="H381" s="939"/>
      <c r="I381" s="940"/>
      <c r="J381" s="940"/>
      <c r="K381" s="940"/>
      <c r="L381" s="941"/>
    </row>
    <row r="382" spans="2:12" x14ac:dyDescent="0.25">
      <c r="B382" s="939"/>
      <c r="C382" s="940"/>
      <c r="D382" s="940"/>
      <c r="E382" s="940"/>
      <c r="F382" s="940"/>
      <c r="G382" s="941"/>
      <c r="H382" s="939"/>
      <c r="I382" s="940"/>
      <c r="J382" s="940"/>
      <c r="K382" s="940"/>
      <c r="L382" s="941"/>
    </row>
    <row r="383" spans="2:12" x14ac:dyDescent="0.25">
      <c r="B383" s="939"/>
      <c r="C383" s="940"/>
      <c r="D383" s="940"/>
      <c r="E383" s="940"/>
      <c r="F383" s="940"/>
      <c r="G383" s="941"/>
      <c r="H383" s="939"/>
      <c r="I383" s="940"/>
      <c r="J383" s="940"/>
      <c r="K383" s="940"/>
      <c r="L383" s="941"/>
    </row>
    <row r="384" spans="2:12" x14ac:dyDescent="0.25">
      <c r="B384" s="939"/>
      <c r="C384" s="940"/>
      <c r="D384" s="940"/>
      <c r="E384" s="940"/>
      <c r="F384" s="940"/>
      <c r="G384" s="941"/>
      <c r="H384" s="939"/>
      <c r="I384" s="940"/>
      <c r="J384" s="940"/>
      <c r="K384" s="940"/>
      <c r="L384" s="941"/>
    </row>
    <row r="385" spans="2:12" x14ac:dyDescent="0.25">
      <c r="B385" s="939"/>
      <c r="C385" s="940"/>
      <c r="D385" s="940"/>
      <c r="E385" s="940"/>
      <c r="F385" s="940"/>
      <c r="G385" s="941"/>
      <c r="H385" s="939"/>
      <c r="I385" s="940"/>
      <c r="J385" s="940"/>
      <c r="K385" s="940"/>
      <c r="L385" s="941"/>
    </row>
    <row r="386" spans="2:12" x14ac:dyDescent="0.25">
      <c r="B386" s="939"/>
      <c r="C386" s="940"/>
      <c r="D386" s="940"/>
      <c r="E386" s="940"/>
      <c r="F386" s="940"/>
      <c r="G386" s="941"/>
      <c r="H386" s="939"/>
      <c r="I386" s="940"/>
      <c r="J386" s="940"/>
      <c r="K386" s="940"/>
      <c r="L386" s="941"/>
    </row>
    <row r="387" spans="2:12" x14ac:dyDescent="0.25">
      <c r="B387" s="939"/>
      <c r="C387" s="940"/>
      <c r="D387" s="940"/>
      <c r="E387" s="940"/>
      <c r="F387" s="940"/>
      <c r="G387" s="941"/>
      <c r="H387" s="939"/>
      <c r="I387" s="940"/>
      <c r="J387" s="940"/>
      <c r="K387" s="940"/>
      <c r="L387" s="941"/>
    </row>
    <row r="388" spans="2:12" x14ac:dyDescent="0.25">
      <c r="B388" s="939"/>
      <c r="C388" s="940"/>
      <c r="D388" s="940"/>
      <c r="E388" s="940"/>
      <c r="F388" s="940"/>
      <c r="G388" s="941"/>
      <c r="H388" s="939"/>
      <c r="I388" s="940"/>
      <c r="J388" s="940"/>
      <c r="K388" s="940"/>
      <c r="L388" s="941"/>
    </row>
    <row r="389" spans="2:12" x14ac:dyDescent="0.25">
      <c r="B389" s="939"/>
      <c r="C389" s="940"/>
      <c r="D389" s="940"/>
      <c r="E389" s="940"/>
      <c r="F389" s="940"/>
      <c r="G389" s="941"/>
      <c r="H389" s="939"/>
      <c r="I389" s="940"/>
      <c r="J389" s="940"/>
      <c r="K389" s="940"/>
      <c r="L389" s="941"/>
    </row>
    <row r="390" spans="2:12" x14ac:dyDescent="0.25">
      <c r="B390" s="939"/>
      <c r="C390" s="940"/>
      <c r="D390" s="940"/>
      <c r="E390" s="940"/>
      <c r="F390" s="940"/>
      <c r="G390" s="941"/>
      <c r="H390" s="939"/>
      <c r="I390" s="940"/>
      <c r="J390" s="940"/>
      <c r="K390" s="940"/>
      <c r="L390" s="941"/>
    </row>
    <row r="391" spans="2:12" x14ac:dyDescent="0.25">
      <c r="B391" s="939"/>
      <c r="C391" s="940"/>
      <c r="D391" s="940"/>
      <c r="E391" s="940"/>
      <c r="F391" s="940"/>
      <c r="G391" s="941"/>
      <c r="H391" s="939"/>
      <c r="I391" s="940"/>
      <c r="J391" s="940"/>
      <c r="K391" s="940"/>
      <c r="L391" s="941"/>
    </row>
    <row r="392" spans="2:12" x14ac:dyDescent="0.25">
      <c r="B392" s="1061" t="s">
        <v>736</v>
      </c>
      <c r="C392" s="1062"/>
      <c r="D392" s="1062"/>
      <c r="E392" s="1062"/>
      <c r="F392" s="1062"/>
      <c r="G392" s="1062"/>
      <c r="H392" s="1061" t="s">
        <v>737</v>
      </c>
      <c r="I392" s="1062"/>
      <c r="J392" s="1062"/>
      <c r="K392" s="1062"/>
      <c r="L392" s="1062"/>
    </row>
    <row r="393" spans="2:12" x14ac:dyDescent="0.25">
      <c r="B393" s="1062"/>
      <c r="C393" s="1062"/>
      <c r="D393" s="1062"/>
      <c r="E393" s="1062"/>
      <c r="F393" s="1062"/>
      <c r="G393" s="1062"/>
      <c r="H393" s="1062"/>
      <c r="I393" s="1062"/>
      <c r="J393" s="1062"/>
      <c r="K393" s="1062"/>
      <c r="L393" s="1062"/>
    </row>
    <row r="394" spans="2:12" x14ac:dyDescent="0.25">
      <c r="B394" s="939" t="s">
        <v>690</v>
      </c>
      <c r="C394" s="940"/>
      <c r="D394" s="940"/>
      <c r="E394" s="940"/>
      <c r="F394" s="940"/>
      <c r="G394" s="941"/>
      <c r="H394" s="939" t="s">
        <v>691</v>
      </c>
      <c r="I394" s="940"/>
      <c r="J394" s="940"/>
      <c r="K394" s="940"/>
      <c r="L394" s="941"/>
    </row>
    <row r="395" spans="2:12" x14ac:dyDescent="0.25">
      <c r="B395" s="939"/>
      <c r="C395" s="940"/>
      <c r="D395" s="940"/>
      <c r="E395" s="940"/>
      <c r="F395" s="940"/>
      <c r="G395" s="941"/>
      <c r="H395" s="939"/>
      <c r="I395" s="940"/>
      <c r="J395" s="940"/>
      <c r="K395" s="940"/>
      <c r="L395" s="941"/>
    </row>
    <row r="396" spans="2:12" x14ac:dyDescent="0.25">
      <c r="B396" s="939"/>
      <c r="C396" s="940"/>
      <c r="D396" s="940"/>
      <c r="E396" s="940"/>
      <c r="F396" s="940"/>
      <c r="G396" s="941"/>
      <c r="H396" s="939"/>
      <c r="I396" s="940"/>
      <c r="J396" s="940"/>
      <c r="K396" s="940"/>
      <c r="L396" s="941"/>
    </row>
    <row r="397" spans="2:12" x14ac:dyDescent="0.25">
      <c r="B397" s="939"/>
      <c r="C397" s="940"/>
      <c r="D397" s="940"/>
      <c r="E397" s="940"/>
      <c r="F397" s="940"/>
      <c r="G397" s="941"/>
      <c r="H397" s="939"/>
      <c r="I397" s="940"/>
      <c r="J397" s="940"/>
      <c r="K397" s="940"/>
      <c r="L397" s="941"/>
    </row>
    <row r="398" spans="2:12" x14ac:dyDescent="0.25">
      <c r="B398" s="939"/>
      <c r="C398" s="940"/>
      <c r="D398" s="940"/>
      <c r="E398" s="940"/>
      <c r="F398" s="940"/>
      <c r="G398" s="941"/>
      <c r="H398" s="939"/>
      <c r="I398" s="940"/>
      <c r="J398" s="940"/>
      <c r="K398" s="940"/>
      <c r="L398" s="941"/>
    </row>
    <row r="399" spans="2:12" x14ac:dyDescent="0.25">
      <c r="B399" s="939"/>
      <c r="C399" s="940"/>
      <c r="D399" s="940"/>
      <c r="E399" s="940"/>
      <c r="F399" s="940"/>
      <c r="G399" s="941"/>
      <c r="H399" s="939"/>
      <c r="I399" s="940"/>
      <c r="J399" s="940"/>
      <c r="K399" s="940"/>
      <c r="L399" s="941"/>
    </row>
    <row r="400" spans="2:12" x14ac:dyDescent="0.25">
      <c r="B400" s="939"/>
      <c r="C400" s="940"/>
      <c r="D400" s="940"/>
      <c r="E400" s="940"/>
      <c r="F400" s="940"/>
      <c r="G400" s="941"/>
      <c r="H400" s="939"/>
      <c r="I400" s="940"/>
      <c r="J400" s="940"/>
      <c r="K400" s="940"/>
      <c r="L400" s="941"/>
    </row>
    <row r="401" spans="2:12" x14ac:dyDescent="0.25">
      <c r="B401" s="939"/>
      <c r="C401" s="940"/>
      <c r="D401" s="940"/>
      <c r="E401" s="940"/>
      <c r="F401" s="940"/>
      <c r="G401" s="941"/>
      <c r="H401" s="939"/>
      <c r="I401" s="940"/>
      <c r="J401" s="940"/>
      <c r="K401" s="940"/>
      <c r="L401" s="941"/>
    </row>
    <row r="402" spans="2:12" x14ac:dyDescent="0.25">
      <c r="B402" s="939"/>
      <c r="C402" s="940"/>
      <c r="D402" s="940"/>
      <c r="E402" s="940"/>
      <c r="F402" s="940"/>
      <c r="G402" s="941"/>
      <c r="H402" s="939"/>
      <c r="I402" s="940"/>
      <c r="J402" s="940"/>
      <c r="K402" s="940"/>
      <c r="L402" s="941"/>
    </row>
    <row r="403" spans="2:12" x14ac:dyDescent="0.25">
      <c r="B403" s="939"/>
      <c r="C403" s="940"/>
      <c r="D403" s="940"/>
      <c r="E403" s="940"/>
      <c r="F403" s="940"/>
      <c r="G403" s="941"/>
      <c r="H403" s="939"/>
      <c r="I403" s="940"/>
      <c r="J403" s="940"/>
      <c r="K403" s="940"/>
      <c r="L403" s="941"/>
    </row>
    <row r="404" spans="2:12" x14ac:dyDescent="0.25">
      <c r="B404" s="939"/>
      <c r="C404" s="940"/>
      <c r="D404" s="940"/>
      <c r="E404" s="940"/>
      <c r="F404" s="940"/>
      <c r="G404" s="941"/>
      <c r="H404" s="939"/>
      <c r="I404" s="940"/>
      <c r="J404" s="940"/>
      <c r="K404" s="940"/>
      <c r="L404" s="941"/>
    </row>
    <row r="405" spans="2:12" x14ac:dyDescent="0.25">
      <c r="B405" s="939"/>
      <c r="C405" s="940"/>
      <c r="D405" s="940"/>
      <c r="E405" s="940"/>
      <c r="F405" s="940"/>
      <c r="G405" s="941"/>
      <c r="H405" s="939"/>
      <c r="I405" s="940"/>
      <c r="J405" s="940"/>
      <c r="K405" s="940"/>
      <c r="L405" s="941"/>
    </row>
    <row r="406" spans="2:12" x14ac:dyDescent="0.25">
      <c r="B406" s="939"/>
      <c r="C406" s="940"/>
      <c r="D406" s="940"/>
      <c r="E406" s="940"/>
      <c r="F406" s="940"/>
      <c r="G406" s="941"/>
      <c r="H406" s="939"/>
      <c r="I406" s="940"/>
      <c r="J406" s="940"/>
      <c r="K406" s="940"/>
      <c r="L406" s="941"/>
    </row>
    <row r="407" spans="2:12" x14ac:dyDescent="0.25">
      <c r="B407" s="939"/>
      <c r="C407" s="940"/>
      <c r="D407" s="940"/>
      <c r="E407" s="940"/>
      <c r="F407" s="940"/>
      <c r="G407" s="941"/>
      <c r="H407" s="939"/>
      <c r="I407" s="940"/>
      <c r="J407" s="940"/>
      <c r="K407" s="940"/>
      <c r="L407" s="941"/>
    </row>
    <row r="408" spans="2:12" x14ac:dyDescent="0.25">
      <c r="B408" s="1062" t="s">
        <v>624</v>
      </c>
      <c r="C408" s="1062"/>
      <c r="D408" s="1062"/>
      <c r="E408" s="1062"/>
      <c r="F408" s="1062"/>
      <c r="G408" s="1062"/>
      <c r="H408" s="1062" t="s">
        <v>624</v>
      </c>
      <c r="I408" s="1062"/>
      <c r="J408" s="1062"/>
      <c r="K408" s="1062"/>
      <c r="L408" s="1062"/>
    </row>
    <row r="409" spans="2:12" x14ac:dyDescent="0.25">
      <c r="B409" s="1062"/>
      <c r="C409" s="1062"/>
      <c r="D409" s="1062"/>
      <c r="E409" s="1062"/>
      <c r="F409" s="1062"/>
      <c r="G409" s="1062"/>
      <c r="H409" s="1062"/>
      <c r="I409" s="1062"/>
      <c r="J409" s="1062"/>
      <c r="K409" s="1062"/>
      <c r="L409" s="1062"/>
    </row>
    <row r="410" spans="2:12" x14ac:dyDescent="0.25">
      <c r="B410" s="939" t="s">
        <v>690</v>
      </c>
      <c r="C410" s="940"/>
      <c r="D410" s="940"/>
      <c r="E410" s="940"/>
      <c r="F410" s="940"/>
      <c r="G410" s="941"/>
      <c r="H410" s="939" t="s">
        <v>691</v>
      </c>
      <c r="I410" s="940"/>
      <c r="J410" s="940"/>
      <c r="K410" s="940"/>
      <c r="L410" s="941"/>
    </row>
    <row r="411" spans="2:12" x14ac:dyDescent="0.25">
      <c r="B411" s="939"/>
      <c r="C411" s="940"/>
      <c r="D411" s="940"/>
      <c r="E411" s="940"/>
      <c r="F411" s="940"/>
      <c r="G411" s="941"/>
      <c r="H411" s="939"/>
      <c r="I411" s="940"/>
      <c r="J411" s="940"/>
      <c r="K411" s="940"/>
      <c r="L411" s="941"/>
    </row>
    <row r="412" spans="2:12" x14ac:dyDescent="0.25">
      <c r="B412" s="939"/>
      <c r="C412" s="940"/>
      <c r="D412" s="940"/>
      <c r="E412" s="940"/>
      <c r="F412" s="940"/>
      <c r="G412" s="941"/>
      <c r="H412" s="939"/>
      <c r="I412" s="940"/>
      <c r="J412" s="940"/>
      <c r="K412" s="940"/>
      <c r="L412" s="941"/>
    </row>
    <row r="413" spans="2:12" x14ac:dyDescent="0.25">
      <c r="B413" s="939"/>
      <c r="C413" s="940"/>
      <c r="D413" s="940"/>
      <c r="E413" s="940"/>
      <c r="F413" s="940"/>
      <c r="G413" s="941"/>
      <c r="H413" s="939"/>
      <c r="I413" s="940"/>
      <c r="J413" s="940"/>
      <c r="K413" s="940"/>
      <c r="L413" s="941"/>
    </row>
    <row r="414" spans="2:12" x14ac:dyDescent="0.25">
      <c r="B414" s="939"/>
      <c r="C414" s="940"/>
      <c r="D414" s="940"/>
      <c r="E414" s="940"/>
      <c r="F414" s="940"/>
      <c r="G414" s="941"/>
      <c r="H414" s="939"/>
      <c r="I414" s="940"/>
      <c r="J414" s="940"/>
      <c r="K414" s="940"/>
      <c r="L414" s="941"/>
    </row>
    <row r="415" spans="2:12" x14ac:dyDescent="0.25">
      <c r="B415" s="939"/>
      <c r="C415" s="940"/>
      <c r="D415" s="940"/>
      <c r="E415" s="940"/>
      <c r="F415" s="940"/>
      <c r="G415" s="941"/>
      <c r="H415" s="939"/>
      <c r="I415" s="940"/>
      <c r="J415" s="940"/>
      <c r="K415" s="940"/>
      <c r="L415" s="941"/>
    </row>
    <row r="416" spans="2:12" x14ac:dyDescent="0.25">
      <c r="B416" s="939"/>
      <c r="C416" s="940"/>
      <c r="D416" s="940"/>
      <c r="E416" s="940"/>
      <c r="F416" s="940"/>
      <c r="G416" s="941"/>
      <c r="H416" s="939"/>
      <c r="I416" s="940"/>
      <c r="J416" s="940"/>
      <c r="K416" s="940"/>
      <c r="L416" s="941"/>
    </row>
    <row r="417" spans="2:12" x14ac:dyDescent="0.25">
      <c r="B417" s="939"/>
      <c r="C417" s="940"/>
      <c r="D417" s="940"/>
      <c r="E417" s="940"/>
      <c r="F417" s="940"/>
      <c r="G417" s="941"/>
      <c r="H417" s="939"/>
      <c r="I417" s="940"/>
      <c r="J417" s="940"/>
      <c r="K417" s="940"/>
      <c r="L417" s="941"/>
    </row>
    <row r="418" spans="2:12" x14ac:dyDescent="0.25">
      <c r="B418" s="939"/>
      <c r="C418" s="940"/>
      <c r="D418" s="940"/>
      <c r="E418" s="940"/>
      <c r="F418" s="940"/>
      <c r="G418" s="941"/>
      <c r="H418" s="939"/>
      <c r="I418" s="940"/>
      <c r="J418" s="940"/>
      <c r="K418" s="940"/>
      <c r="L418" s="941"/>
    </row>
    <row r="419" spans="2:12" x14ac:dyDescent="0.25">
      <c r="B419" s="939"/>
      <c r="C419" s="940"/>
      <c r="D419" s="940"/>
      <c r="E419" s="940"/>
      <c r="F419" s="940"/>
      <c r="G419" s="941"/>
      <c r="H419" s="939"/>
      <c r="I419" s="940"/>
      <c r="J419" s="940"/>
      <c r="K419" s="940"/>
      <c r="L419" s="941"/>
    </row>
    <row r="420" spans="2:12" x14ac:dyDescent="0.25">
      <c r="B420" s="939"/>
      <c r="C420" s="940"/>
      <c r="D420" s="940"/>
      <c r="E420" s="940"/>
      <c r="F420" s="940"/>
      <c r="G420" s="941"/>
      <c r="H420" s="939"/>
      <c r="I420" s="940"/>
      <c r="J420" s="940"/>
      <c r="K420" s="940"/>
      <c r="L420" s="941"/>
    </row>
    <row r="421" spans="2:12" x14ac:dyDescent="0.25">
      <c r="B421" s="939"/>
      <c r="C421" s="940"/>
      <c r="D421" s="940"/>
      <c r="E421" s="940"/>
      <c r="F421" s="940"/>
      <c r="G421" s="941"/>
      <c r="H421" s="939"/>
      <c r="I421" s="940"/>
      <c r="J421" s="940"/>
      <c r="K421" s="940"/>
      <c r="L421" s="941"/>
    </row>
    <row r="422" spans="2:12" x14ac:dyDescent="0.25">
      <c r="B422" s="939"/>
      <c r="C422" s="940"/>
      <c r="D422" s="940"/>
      <c r="E422" s="940"/>
      <c r="F422" s="940"/>
      <c r="G422" s="941"/>
      <c r="H422" s="939"/>
      <c r="I422" s="940"/>
      <c r="J422" s="940"/>
      <c r="K422" s="940"/>
      <c r="L422" s="941"/>
    </row>
    <row r="423" spans="2:12" x14ac:dyDescent="0.25">
      <c r="B423" s="939"/>
      <c r="C423" s="940"/>
      <c r="D423" s="940"/>
      <c r="E423" s="940"/>
      <c r="F423" s="940"/>
      <c r="G423" s="941"/>
      <c r="H423" s="939"/>
      <c r="I423" s="940"/>
      <c r="J423" s="940"/>
      <c r="K423" s="940"/>
      <c r="L423" s="941"/>
    </row>
    <row r="424" spans="2:12" ht="15" customHeight="1" x14ac:dyDescent="0.25">
      <c r="B424" s="1066" t="s">
        <v>1003</v>
      </c>
      <c r="C424" s="1067"/>
      <c r="D424" s="1067"/>
      <c r="E424" s="1067"/>
      <c r="F424" s="1067"/>
      <c r="G424" s="1068"/>
      <c r="H424" s="1066" t="s">
        <v>1004</v>
      </c>
      <c r="I424" s="1067"/>
      <c r="J424" s="1067"/>
      <c r="K424" s="1067"/>
      <c r="L424" s="1068"/>
    </row>
    <row r="425" spans="2:12" ht="26.25" customHeight="1" x14ac:dyDescent="0.25">
      <c r="B425" s="1069"/>
      <c r="C425" s="1070"/>
      <c r="D425" s="1070"/>
      <c r="E425" s="1070"/>
      <c r="F425" s="1070"/>
      <c r="G425" s="1071"/>
      <c r="H425" s="1069"/>
      <c r="I425" s="1070"/>
      <c r="J425" s="1070"/>
      <c r="K425" s="1070"/>
      <c r="L425" s="1071"/>
    </row>
    <row r="426" spans="2:12" x14ac:dyDescent="0.25">
      <c r="B426" s="939" t="s">
        <v>690</v>
      </c>
      <c r="C426" s="940"/>
      <c r="D426" s="940"/>
      <c r="E426" s="940"/>
      <c r="F426" s="940"/>
      <c r="G426" s="941"/>
      <c r="H426" s="939" t="s">
        <v>691</v>
      </c>
      <c r="I426" s="940"/>
      <c r="J426" s="940"/>
      <c r="K426" s="940"/>
      <c r="L426" s="941"/>
    </row>
    <row r="427" spans="2:12" x14ac:dyDescent="0.25">
      <c r="B427" s="939"/>
      <c r="C427" s="940"/>
      <c r="D427" s="940"/>
      <c r="E427" s="940"/>
      <c r="F427" s="940"/>
      <c r="G427" s="941"/>
      <c r="H427" s="939"/>
      <c r="I427" s="940"/>
      <c r="J427" s="940"/>
      <c r="K427" s="940"/>
      <c r="L427" s="941"/>
    </row>
    <row r="428" spans="2:12" x14ac:dyDescent="0.25">
      <c r="B428" s="939"/>
      <c r="C428" s="940"/>
      <c r="D428" s="940"/>
      <c r="E428" s="940"/>
      <c r="F428" s="940"/>
      <c r="G428" s="941"/>
      <c r="H428" s="939"/>
      <c r="I428" s="940"/>
      <c r="J428" s="940"/>
      <c r="K428" s="940"/>
      <c r="L428" s="941"/>
    </row>
    <row r="429" spans="2:12" x14ac:dyDescent="0.25">
      <c r="B429" s="939"/>
      <c r="C429" s="940"/>
      <c r="D429" s="940"/>
      <c r="E429" s="940"/>
      <c r="F429" s="940"/>
      <c r="G429" s="941"/>
      <c r="H429" s="939"/>
      <c r="I429" s="940"/>
      <c r="J429" s="940"/>
      <c r="K429" s="940"/>
      <c r="L429" s="941"/>
    </row>
    <row r="430" spans="2:12" x14ac:dyDescent="0.25">
      <c r="B430" s="939"/>
      <c r="C430" s="940"/>
      <c r="D430" s="940"/>
      <c r="E430" s="940"/>
      <c r="F430" s="940"/>
      <c r="G430" s="941"/>
      <c r="H430" s="939"/>
      <c r="I430" s="940"/>
      <c r="J430" s="940"/>
      <c r="K430" s="940"/>
      <c r="L430" s="941"/>
    </row>
    <row r="431" spans="2:12" x14ac:dyDescent="0.25">
      <c r="B431" s="939"/>
      <c r="C431" s="940"/>
      <c r="D431" s="940"/>
      <c r="E431" s="940"/>
      <c r="F431" s="940"/>
      <c r="G431" s="941"/>
      <c r="H431" s="939"/>
      <c r="I431" s="940"/>
      <c r="J431" s="940"/>
      <c r="K431" s="940"/>
      <c r="L431" s="941"/>
    </row>
    <row r="432" spans="2:12" x14ac:dyDescent="0.25">
      <c r="B432" s="939"/>
      <c r="C432" s="940"/>
      <c r="D432" s="940"/>
      <c r="E432" s="940"/>
      <c r="F432" s="940"/>
      <c r="G432" s="941"/>
      <c r="H432" s="939"/>
      <c r="I432" s="940"/>
      <c r="J432" s="940"/>
      <c r="K432" s="940"/>
      <c r="L432" s="941"/>
    </row>
    <row r="433" spans="2:12" x14ac:dyDescent="0.25">
      <c r="B433" s="939"/>
      <c r="C433" s="940"/>
      <c r="D433" s="940"/>
      <c r="E433" s="940"/>
      <c r="F433" s="940"/>
      <c r="G433" s="941"/>
      <c r="H433" s="939"/>
      <c r="I433" s="940"/>
      <c r="J433" s="940"/>
      <c r="K433" s="940"/>
      <c r="L433" s="941"/>
    </row>
    <row r="434" spans="2:12" x14ac:dyDescent="0.25">
      <c r="B434" s="939"/>
      <c r="C434" s="940"/>
      <c r="D434" s="940"/>
      <c r="E434" s="940"/>
      <c r="F434" s="940"/>
      <c r="G434" s="941"/>
      <c r="H434" s="939"/>
      <c r="I434" s="940"/>
      <c r="J434" s="940"/>
      <c r="K434" s="940"/>
      <c r="L434" s="941"/>
    </row>
    <row r="435" spans="2:12" x14ac:dyDescent="0.25">
      <c r="B435" s="939"/>
      <c r="C435" s="940"/>
      <c r="D435" s="940"/>
      <c r="E435" s="940"/>
      <c r="F435" s="940"/>
      <c r="G435" s="941"/>
      <c r="H435" s="939"/>
      <c r="I435" s="940"/>
      <c r="J435" s="940"/>
      <c r="K435" s="940"/>
      <c r="L435" s="941"/>
    </row>
    <row r="436" spans="2:12" x14ac:dyDescent="0.25">
      <c r="B436" s="939"/>
      <c r="C436" s="940"/>
      <c r="D436" s="940"/>
      <c r="E436" s="940"/>
      <c r="F436" s="940"/>
      <c r="G436" s="941"/>
      <c r="H436" s="939"/>
      <c r="I436" s="940"/>
      <c r="J436" s="940"/>
      <c r="K436" s="940"/>
      <c r="L436" s="941"/>
    </row>
    <row r="437" spans="2:12" x14ac:dyDescent="0.25">
      <c r="B437" s="939"/>
      <c r="C437" s="940"/>
      <c r="D437" s="940"/>
      <c r="E437" s="940"/>
      <c r="F437" s="940"/>
      <c r="G437" s="941"/>
      <c r="H437" s="939"/>
      <c r="I437" s="940"/>
      <c r="J437" s="940"/>
      <c r="K437" s="940"/>
      <c r="L437" s="941"/>
    </row>
    <row r="438" spans="2:12" x14ac:dyDescent="0.25">
      <c r="B438" s="939"/>
      <c r="C438" s="940"/>
      <c r="D438" s="940"/>
      <c r="E438" s="940"/>
      <c r="F438" s="940"/>
      <c r="G438" s="941"/>
      <c r="H438" s="939"/>
      <c r="I438" s="940"/>
      <c r="J438" s="940"/>
      <c r="K438" s="940"/>
      <c r="L438" s="941"/>
    </row>
    <row r="439" spans="2:12" x14ac:dyDescent="0.25">
      <c r="B439" s="939"/>
      <c r="C439" s="940"/>
      <c r="D439" s="940"/>
      <c r="E439" s="940"/>
      <c r="F439" s="940"/>
      <c r="G439" s="941"/>
      <c r="H439" s="939"/>
      <c r="I439" s="940"/>
      <c r="J439" s="940"/>
      <c r="K439" s="940"/>
      <c r="L439" s="941"/>
    </row>
    <row r="440" spans="2:12" ht="15" customHeight="1" x14ac:dyDescent="0.25">
      <c r="B440" s="1066" t="s">
        <v>791</v>
      </c>
      <c r="C440" s="1067"/>
      <c r="D440" s="1067"/>
      <c r="E440" s="1067"/>
      <c r="F440" s="1067"/>
      <c r="G440" s="1068"/>
      <c r="H440" s="1066" t="s">
        <v>792</v>
      </c>
      <c r="I440" s="1067"/>
      <c r="J440" s="1067"/>
      <c r="K440" s="1067"/>
      <c r="L440" s="1068"/>
    </row>
    <row r="441" spans="2:12" x14ac:dyDescent="0.25">
      <c r="B441" s="1069"/>
      <c r="C441" s="1070"/>
      <c r="D441" s="1070"/>
      <c r="E441" s="1070"/>
      <c r="F441" s="1070"/>
      <c r="G441" s="1071"/>
      <c r="H441" s="1069"/>
      <c r="I441" s="1070"/>
      <c r="J441" s="1070"/>
      <c r="K441" s="1070"/>
      <c r="L441" s="1071"/>
    </row>
    <row r="442" spans="2:12" x14ac:dyDescent="0.25">
      <c r="B442" s="939" t="s">
        <v>690</v>
      </c>
      <c r="C442" s="940"/>
      <c r="D442" s="940"/>
      <c r="E442" s="940"/>
      <c r="F442" s="940"/>
      <c r="G442" s="941"/>
      <c r="H442" s="939"/>
      <c r="I442" s="940"/>
      <c r="J442" s="940"/>
      <c r="K442" s="940"/>
      <c r="L442" s="941"/>
    </row>
    <row r="443" spans="2:12" x14ac:dyDescent="0.25">
      <c r="B443" s="939"/>
      <c r="C443" s="940"/>
      <c r="D443" s="940"/>
      <c r="E443" s="940"/>
      <c r="F443" s="940"/>
      <c r="G443" s="941"/>
      <c r="H443" s="939"/>
      <c r="I443" s="940"/>
      <c r="J443" s="940"/>
      <c r="K443" s="940"/>
      <c r="L443" s="941"/>
    </row>
    <row r="444" spans="2:12" x14ac:dyDescent="0.25">
      <c r="B444" s="939"/>
      <c r="C444" s="940"/>
      <c r="D444" s="940"/>
      <c r="E444" s="940"/>
      <c r="F444" s="940"/>
      <c r="G444" s="941"/>
      <c r="H444" s="939"/>
      <c r="I444" s="940"/>
      <c r="J444" s="940"/>
      <c r="K444" s="940"/>
      <c r="L444" s="941"/>
    </row>
    <row r="445" spans="2:12" x14ac:dyDescent="0.25">
      <c r="B445" s="939"/>
      <c r="C445" s="940"/>
      <c r="D445" s="940"/>
      <c r="E445" s="940"/>
      <c r="F445" s="940"/>
      <c r="G445" s="941"/>
      <c r="H445" s="939"/>
      <c r="I445" s="940"/>
      <c r="J445" s="940"/>
      <c r="K445" s="940"/>
      <c r="L445" s="941"/>
    </row>
    <row r="446" spans="2:12" x14ac:dyDescent="0.25">
      <c r="B446" s="939"/>
      <c r="C446" s="940"/>
      <c r="D446" s="940"/>
      <c r="E446" s="940"/>
      <c r="F446" s="940"/>
      <c r="G446" s="941"/>
      <c r="H446" s="939"/>
      <c r="I446" s="940"/>
      <c r="J446" s="940"/>
      <c r="K446" s="940"/>
      <c r="L446" s="941"/>
    </row>
    <row r="447" spans="2:12" x14ac:dyDescent="0.25">
      <c r="B447" s="939"/>
      <c r="C447" s="940"/>
      <c r="D447" s="940"/>
      <c r="E447" s="940"/>
      <c r="F447" s="940"/>
      <c r="G447" s="941"/>
      <c r="H447" s="939"/>
      <c r="I447" s="940"/>
      <c r="J447" s="940"/>
      <c r="K447" s="940"/>
      <c r="L447" s="941"/>
    </row>
    <row r="448" spans="2:12" x14ac:dyDescent="0.25">
      <c r="B448" s="939"/>
      <c r="C448" s="940"/>
      <c r="D448" s="940"/>
      <c r="E448" s="940"/>
      <c r="F448" s="940"/>
      <c r="G448" s="941"/>
      <c r="H448" s="939"/>
      <c r="I448" s="940"/>
      <c r="J448" s="940"/>
      <c r="K448" s="940"/>
      <c r="L448" s="941"/>
    </row>
    <row r="449" spans="2:12" x14ac:dyDescent="0.25">
      <c r="B449" s="939"/>
      <c r="C449" s="940"/>
      <c r="D449" s="940"/>
      <c r="E449" s="940"/>
      <c r="F449" s="940"/>
      <c r="G449" s="941"/>
      <c r="H449" s="939"/>
      <c r="I449" s="940"/>
      <c r="J449" s="940"/>
      <c r="K449" s="940"/>
      <c r="L449" s="941"/>
    </row>
    <row r="450" spans="2:12" x14ac:dyDescent="0.25">
      <c r="B450" s="939"/>
      <c r="C450" s="940"/>
      <c r="D450" s="940"/>
      <c r="E450" s="940"/>
      <c r="F450" s="940"/>
      <c r="G450" s="941"/>
      <c r="H450" s="939"/>
      <c r="I450" s="940"/>
      <c r="J450" s="940"/>
      <c r="K450" s="940"/>
      <c r="L450" s="941"/>
    </row>
    <row r="451" spans="2:12" x14ac:dyDescent="0.25">
      <c r="B451" s="939"/>
      <c r="C451" s="940"/>
      <c r="D451" s="940"/>
      <c r="E451" s="940"/>
      <c r="F451" s="940"/>
      <c r="G451" s="941"/>
      <c r="H451" s="939"/>
      <c r="I451" s="940"/>
      <c r="J451" s="940"/>
      <c r="K451" s="940"/>
      <c r="L451" s="941"/>
    </row>
    <row r="452" spans="2:12" x14ac:dyDescent="0.25">
      <c r="B452" s="939"/>
      <c r="C452" s="940"/>
      <c r="D452" s="940"/>
      <c r="E452" s="940"/>
      <c r="F452" s="940"/>
      <c r="G452" s="941"/>
      <c r="H452" s="939"/>
      <c r="I452" s="940"/>
      <c r="J452" s="940"/>
      <c r="K452" s="940"/>
      <c r="L452" s="941"/>
    </row>
    <row r="453" spans="2:12" x14ac:dyDescent="0.25">
      <c r="B453" s="939"/>
      <c r="C453" s="940"/>
      <c r="D453" s="940"/>
      <c r="E453" s="940"/>
      <c r="F453" s="940"/>
      <c r="G453" s="941"/>
      <c r="H453" s="939"/>
      <c r="I453" s="940"/>
      <c r="J453" s="940"/>
      <c r="K453" s="940"/>
      <c r="L453" s="941"/>
    </row>
    <row r="454" spans="2:12" x14ac:dyDescent="0.25">
      <c r="B454" s="939"/>
      <c r="C454" s="940"/>
      <c r="D454" s="940"/>
      <c r="E454" s="940"/>
      <c r="F454" s="940"/>
      <c r="G454" s="941"/>
      <c r="H454" s="939"/>
      <c r="I454" s="940"/>
      <c r="J454" s="940"/>
      <c r="K454" s="940"/>
      <c r="L454" s="941"/>
    </row>
    <row r="455" spans="2:12" x14ac:dyDescent="0.25">
      <c r="B455" s="939"/>
      <c r="C455" s="940"/>
      <c r="D455" s="940"/>
      <c r="E455" s="940"/>
      <c r="F455" s="940"/>
      <c r="G455" s="941"/>
      <c r="H455" s="939"/>
      <c r="I455" s="940"/>
      <c r="J455" s="940"/>
      <c r="K455" s="940"/>
      <c r="L455" s="941"/>
    </row>
    <row r="456" spans="2:12" ht="15" customHeight="1" x14ac:dyDescent="0.25">
      <c r="B456" s="1066" t="s">
        <v>849</v>
      </c>
      <c r="C456" s="1067"/>
      <c r="D456" s="1067"/>
      <c r="E456" s="1067"/>
      <c r="F456" s="1067"/>
      <c r="G456" s="1068"/>
      <c r="H456" s="1066" t="s">
        <v>849</v>
      </c>
      <c r="I456" s="1067"/>
      <c r="J456" s="1067"/>
      <c r="K456" s="1067"/>
      <c r="L456" s="1068"/>
    </row>
    <row r="457" spans="2:12" ht="15.75" thickBot="1" x14ac:dyDescent="0.3">
      <c r="B457" s="1072"/>
      <c r="C457" s="1073"/>
      <c r="D457" s="1073"/>
      <c r="E457" s="1073"/>
      <c r="F457" s="1073"/>
      <c r="G457" s="1074"/>
      <c r="H457" s="1072"/>
      <c r="I457" s="1073"/>
      <c r="J457" s="1073"/>
      <c r="K457" s="1073"/>
      <c r="L457" s="1074"/>
    </row>
    <row r="458" spans="2:12" ht="24" customHeight="1" thickBot="1" x14ac:dyDescent="0.3">
      <c r="B458" s="1075" t="s">
        <v>697</v>
      </c>
      <c r="C458" s="1076"/>
      <c r="D458" s="1076"/>
      <c r="E458" s="1076"/>
      <c r="F458" s="1076"/>
      <c r="G458" s="1076"/>
      <c r="H458" s="1076"/>
      <c r="I458" s="1076"/>
      <c r="J458" s="1076"/>
      <c r="K458" s="1076"/>
      <c r="L458" s="1077"/>
    </row>
    <row r="459" spans="2:12" x14ac:dyDescent="0.25">
      <c r="B459" s="939" t="s">
        <v>690</v>
      </c>
      <c r="C459" s="940"/>
      <c r="D459" s="940"/>
      <c r="E459" s="940"/>
      <c r="F459" s="940"/>
      <c r="G459" s="941"/>
      <c r="H459" s="939" t="s">
        <v>691</v>
      </c>
      <c r="I459" s="940"/>
      <c r="J459" s="940"/>
      <c r="K459" s="940"/>
      <c r="L459" s="941"/>
    </row>
    <row r="460" spans="2:12" x14ac:dyDescent="0.25">
      <c r="B460" s="939"/>
      <c r="C460" s="940"/>
      <c r="D460" s="940"/>
      <c r="E460" s="940"/>
      <c r="F460" s="940"/>
      <c r="G460" s="941"/>
      <c r="H460" s="939"/>
      <c r="I460" s="940"/>
      <c r="J460" s="940"/>
      <c r="K460" s="940"/>
      <c r="L460" s="941"/>
    </row>
    <row r="461" spans="2:12" x14ac:dyDescent="0.25">
      <c r="B461" s="939"/>
      <c r="C461" s="940"/>
      <c r="D461" s="940"/>
      <c r="E461" s="940"/>
      <c r="F461" s="940"/>
      <c r="G461" s="941"/>
      <c r="H461" s="939"/>
      <c r="I461" s="940"/>
      <c r="J461" s="940"/>
      <c r="K461" s="940"/>
      <c r="L461" s="941"/>
    </row>
    <row r="462" spans="2:12" x14ac:dyDescent="0.25">
      <c r="B462" s="939"/>
      <c r="C462" s="940"/>
      <c r="D462" s="940"/>
      <c r="E462" s="940"/>
      <c r="F462" s="940"/>
      <c r="G462" s="941"/>
      <c r="H462" s="939"/>
      <c r="I462" s="940"/>
      <c r="J462" s="940"/>
      <c r="K462" s="940"/>
      <c r="L462" s="941"/>
    </row>
    <row r="463" spans="2:12" x14ac:dyDescent="0.25">
      <c r="B463" s="939"/>
      <c r="C463" s="940"/>
      <c r="D463" s="940"/>
      <c r="E463" s="940"/>
      <c r="F463" s="940"/>
      <c r="G463" s="941"/>
      <c r="H463" s="939"/>
      <c r="I463" s="940"/>
      <c r="J463" s="940"/>
      <c r="K463" s="940"/>
      <c r="L463" s="941"/>
    </row>
    <row r="464" spans="2:12" x14ac:dyDescent="0.25">
      <c r="B464" s="939"/>
      <c r="C464" s="940"/>
      <c r="D464" s="940"/>
      <c r="E464" s="940"/>
      <c r="F464" s="940"/>
      <c r="G464" s="941"/>
      <c r="H464" s="939"/>
      <c r="I464" s="940"/>
      <c r="J464" s="940"/>
      <c r="K464" s="940"/>
      <c r="L464" s="941"/>
    </row>
    <row r="465" spans="2:12" x14ac:dyDescent="0.25">
      <c r="B465" s="939"/>
      <c r="C465" s="940"/>
      <c r="D465" s="940"/>
      <c r="E465" s="940"/>
      <c r="F465" s="940"/>
      <c r="G465" s="941"/>
      <c r="H465" s="939"/>
      <c r="I465" s="940"/>
      <c r="J465" s="940"/>
      <c r="K465" s="940"/>
      <c r="L465" s="941"/>
    </row>
    <row r="466" spans="2:12" x14ac:dyDescent="0.25">
      <c r="B466" s="939"/>
      <c r="C466" s="940"/>
      <c r="D466" s="940"/>
      <c r="E466" s="940"/>
      <c r="F466" s="940"/>
      <c r="G466" s="941"/>
      <c r="H466" s="939"/>
      <c r="I466" s="940"/>
      <c r="J466" s="940"/>
      <c r="K466" s="940"/>
      <c r="L466" s="941"/>
    </row>
    <row r="467" spans="2:12" x14ac:dyDescent="0.25">
      <c r="B467" s="939"/>
      <c r="C467" s="940"/>
      <c r="D467" s="940"/>
      <c r="E467" s="940"/>
      <c r="F467" s="940"/>
      <c r="G467" s="941"/>
      <c r="H467" s="939"/>
      <c r="I467" s="940"/>
      <c r="J467" s="940"/>
      <c r="K467" s="940"/>
      <c r="L467" s="941"/>
    </row>
    <row r="468" spans="2:12" x14ac:dyDescent="0.25">
      <c r="B468" s="939"/>
      <c r="C468" s="940"/>
      <c r="D468" s="940"/>
      <c r="E468" s="940"/>
      <c r="F468" s="940"/>
      <c r="G468" s="941"/>
      <c r="H468" s="939"/>
      <c r="I468" s="940"/>
      <c r="J468" s="940"/>
      <c r="K468" s="940"/>
      <c r="L468" s="941"/>
    </row>
    <row r="469" spans="2:12" x14ac:dyDescent="0.25">
      <c r="B469" s="939"/>
      <c r="C469" s="940"/>
      <c r="D469" s="940"/>
      <c r="E469" s="940"/>
      <c r="F469" s="940"/>
      <c r="G469" s="941"/>
      <c r="H469" s="939"/>
      <c r="I469" s="940"/>
      <c r="J469" s="940"/>
      <c r="K469" s="940"/>
      <c r="L469" s="941"/>
    </row>
    <row r="470" spans="2:12" x14ac:dyDescent="0.25">
      <c r="B470" s="939"/>
      <c r="C470" s="940"/>
      <c r="D470" s="940"/>
      <c r="E470" s="940"/>
      <c r="F470" s="940"/>
      <c r="G470" s="941"/>
      <c r="H470" s="939"/>
      <c r="I470" s="940"/>
      <c r="J470" s="940"/>
      <c r="K470" s="940"/>
      <c r="L470" s="941"/>
    </row>
    <row r="471" spans="2:12" x14ac:dyDescent="0.25">
      <c r="B471" s="939"/>
      <c r="C471" s="940"/>
      <c r="D471" s="940"/>
      <c r="E471" s="940"/>
      <c r="F471" s="940"/>
      <c r="G471" s="941"/>
      <c r="H471" s="939"/>
      <c r="I471" s="940"/>
      <c r="J471" s="940"/>
      <c r="K471" s="940"/>
      <c r="L471" s="941"/>
    </row>
    <row r="472" spans="2:12" x14ac:dyDescent="0.25">
      <c r="B472" s="939"/>
      <c r="C472" s="940"/>
      <c r="D472" s="940"/>
      <c r="E472" s="940"/>
      <c r="F472" s="940"/>
      <c r="G472" s="941"/>
      <c r="H472" s="939"/>
      <c r="I472" s="940"/>
      <c r="J472" s="940"/>
      <c r="K472" s="940"/>
      <c r="L472" s="941"/>
    </row>
    <row r="473" spans="2:12" x14ac:dyDescent="0.25">
      <c r="B473" s="1061" t="s">
        <v>850</v>
      </c>
      <c r="C473" s="1062"/>
      <c r="D473" s="1062"/>
      <c r="E473" s="1062"/>
      <c r="F473" s="1062"/>
      <c r="G473" s="1062"/>
      <c r="H473" s="1061" t="s">
        <v>851</v>
      </c>
      <c r="I473" s="1062"/>
      <c r="J473" s="1062"/>
      <c r="K473" s="1062"/>
      <c r="L473" s="1062"/>
    </row>
    <row r="474" spans="2:12" x14ac:dyDescent="0.25">
      <c r="B474" s="1062"/>
      <c r="C474" s="1062"/>
      <c r="D474" s="1062"/>
      <c r="E474" s="1062"/>
      <c r="F474" s="1062"/>
      <c r="G474" s="1062"/>
      <c r="H474" s="1062"/>
      <c r="I474" s="1062"/>
      <c r="J474" s="1062"/>
      <c r="K474" s="1062"/>
      <c r="L474" s="1062"/>
    </row>
    <row r="475" spans="2:12" x14ac:dyDescent="0.25">
      <c r="B475" s="939" t="s">
        <v>690</v>
      </c>
      <c r="C475" s="940"/>
      <c r="D475" s="940"/>
      <c r="E475" s="940"/>
      <c r="F475" s="940"/>
      <c r="G475" s="941"/>
      <c r="H475" s="939" t="s">
        <v>691</v>
      </c>
      <c r="I475" s="940"/>
      <c r="J475" s="940"/>
      <c r="K475" s="940"/>
      <c r="L475" s="941"/>
    </row>
    <row r="476" spans="2:12" x14ac:dyDescent="0.25">
      <c r="B476" s="939"/>
      <c r="C476" s="940"/>
      <c r="D476" s="940"/>
      <c r="E476" s="940"/>
      <c r="F476" s="940"/>
      <c r="G476" s="941"/>
      <c r="H476" s="939"/>
      <c r="I476" s="940"/>
      <c r="J476" s="940"/>
      <c r="K476" s="940"/>
      <c r="L476" s="941"/>
    </row>
    <row r="477" spans="2:12" x14ac:dyDescent="0.25">
      <c r="B477" s="939"/>
      <c r="C477" s="940"/>
      <c r="D477" s="940"/>
      <c r="E477" s="940"/>
      <c r="F477" s="940"/>
      <c r="G477" s="941"/>
      <c r="H477" s="939"/>
      <c r="I477" s="940"/>
      <c r="J477" s="940"/>
      <c r="K477" s="940"/>
      <c r="L477" s="941"/>
    </row>
    <row r="478" spans="2:12" x14ac:dyDescent="0.25">
      <c r="B478" s="939"/>
      <c r="C478" s="940"/>
      <c r="D478" s="940"/>
      <c r="E478" s="940"/>
      <c r="F478" s="940"/>
      <c r="G478" s="941"/>
      <c r="H478" s="939"/>
      <c r="I478" s="940"/>
      <c r="J478" s="940"/>
      <c r="K478" s="940"/>
      <c r="L478" s="941"/>
    </row>
    <row r="479" spans="2:12" x14ac:dyDescent="0.25">
      <c r="B479" s="939"/>
      <c r="C479" s="940"/>
      <c r="D479" s="940"/>
      <c r="E479" s="940"/>
      <c r="F479" s="940"/>
      <c r="G479" s="941"/>
      <c r="H479" s="939"/>
      <c r="I479" s="940"/>
      <c r="J479" s="940"/>
      <c r="K479" s="940"/>
      <c r="L479" s="941"/>
    </row>
    <row r="480" spans="2:12" x14ac:dyDescent="0.25">
      <c r="B480" s="939"/>
      <c r="C480" s="940"/>
      <c r="D480" s="940"/>
      <c r="E480" s="940"/>
      <c r="F480" s="940"/>
      <c r="G480" s="941"/>
      <c r="H480" s="939"/>
      <c r="I480" s="940"/>
      <c r="J480" s="940"/>
      <c r="K480" s="940"/>
      <c r="L480" s="941"/>
    </row>
    <row r="481" spans="2:12" x14ac:dyDescent="0.25">
      <c r="B481" s="939"/>
      <c r="C481" s="940"/>
      <c r="D481" s="940"/>
      <c r="E481" s="940"/>
      <c r="F481" s="940"/>
      <c r="G481" s="941"/>
      <c r="H481" s="939"/>
      <c r="I481" s="940"/>
      <c r="J481" s="940"/>
      <c r="K481" s="940"/>
      <c r="L481" s="941"/>
    </row>
    <row r="482" spans="2:12" x14ac:dyDescent="0.25">
      <c r="B482" s="939"/>
      <c r="C482" s="940"/>
      <c r="D482" s="940"/>
      <c r="E482" s="940"/>
      <c r="F482" s="940"/>
      <c r="G482" s="941"/>
      <c r="H482" s="939"/>
      <c r="I482" s="940"/>
      <c r="J482" s="940"/>
      <c r="K482" s="940"/>
      <c r="L482" s="941"/>
    </row>
    <row r="483" spans="2:12" x14ac:dyDescent="0.25">
      <c r="B483" s="939"/>
      <c r="C483" s="940"/>
      <c r="D483" s="940"/>
      <c r="E483" s="940"/>
      <c r="F483" s="940"/>
      <c r="G483" s="941"/>
      <c r="H483" s="939"/>
      <c r="I483" s="940"/>
      <c r="J483" s="940"/>
      <c r="K483" s="940"/>
      <c r="L483" s="941"/>
    </row>
    <row r="484" spans="2:12" x14ac:dyDescent="0.25">
      <c r="B484" s="939"/>
      <c r="C484" s="940"/>
      <c r="D484" s="940"/>
      <c r="E484" s="940"/>
      <c r="F484" s="940"/>
      <c r="G484" s="941"/>
      <c r="H484" s="939"/>
      <c r="I484" s="940"/>
      <c r="J484" s="940"/>
      <c r="K484" s="940"/>
      <c r="L484" s="941"/>
    </row>
    <row r="485" spans="2:12" x14ac:dyDescent="0.25">
      <c r="B485" s="939"/>
      <c r="C485" s="940"/>
      <c r="D485" s="940"/>
      <c r="E485" s="940"/>
      <c r="F485" s="940"/>
      <c r="G485" s="941"/>
      <c r="H485" s="939"/>
      <c r="I485" s="940"/>
      <c r="J485" s="940"/>
      <c r="K485" s="940"/>
      <c r="L485" s="941"/>
    </row>
    <row r="486" spans="2:12" x14ac:dyDescent="0.25">
      <c r="B486" s="939"/>
      <c r="C486" s="940"/>
      <c r="D486" s="940"/>
      <c r="E486" s="940"/>
      <c r="F486" s="940"/>
      <c r="G486" s="941"/>
      <c r="H486" s="939"/>
      <c r="I486" s="940"/>
      <c r="J486" s="940"/>
      <c r="K486" s="940"/>
      <c r="L486" s="941"/>
    </row>
    <row r="487" spans="2:12" x14ac:dyDescent="0.25">
      <c r="B487" s="939"/>
      <c r="C487" s="940"/>
      <c r="D487" s="940"/>
      <c r="E487" s="940"/>
      <c r="F487" s="940"/>
      <c r="G487" s="941"/>
      <c r="H487" s="939"/>
      <c r="I487" s="940"/>
      <c r="J487" s="940"/>
      <c r="K487" s="940"/>
      <c r="L487" s="941"/>
    </row>
    <row r="488" spans="2:12" x14ac:dyDescent="0.25">
      <c r="B488" s="939"/>
      <c r="C488" s="940"/>
      <c r="D488" s="940"/>
      <c r="E488" s="940"/>
      <c r="F488" s="940"/>
      <c r="G488" s="941"/>
      <c r="H488" s="939"/>
      <c r="I488" s="940"/>
      <c r="J488" s="940"/>
      <c r="K488" s="940"/>
      <c r="L488" s="941"/>
    </row>
    <row r="489" spans="2:12" x14ac:dyDescent="0.25">
      <c r="B489" s="1061" t="s">
        <v>852</v>
      </c>
      <c r="C489" s="1062"/>
      <c r="D489" s="1062"/>
      <c r="E489" s="1062"/>
      <c r="F489" s="1062"/>
      <c r="G489" s="1062"/>
      <c r="H489" s="1061" t="s">
        <v>852</v>
      </c>
      <c r="I489" s="1062"/>
      <c r="J489" s="1062"/>
      <c r="K489" s="1062"/>
      <c r="L489" s="1062"/>
    </row>
    <row r="490" spans="2:12" x14ac:dyDescent="0.25">
      <c r="B490" s="1062"/>
      <c r="C490" s="1062"/>
      <c r="D490" s="1062"/>
      <c r="E490" s="1062"/>
      <c r="F490" s="1062"/>
      <c r="G490" s="1062"/>
      <c r="H490" s="1062"/>
      <c r="I490" s="1062"/>
      <c r="J490" s="1062"/>
      <c r="K490" s="1062"/>
      <c r="L490" s="1062"/>
    </row>
    <row r="491" spans="2:12" ht="15" customHeight="1" x14ac:dyDescent="0.25">
      <c r="B491" s="1035" t="s">
        <v>690</v>
      </c>
      <c r="C491" s="1036"/>
      <c r="D491" s="1036"/>
      <c r="E491" s="1036"/>
      <c r="F491" s="1036"/>
      <c r="G491" s="1037"/>
      <c r="H491" s="1035" t="s">
        <v>691</v>
      </c>
      <c r="I491" s="1036"/>
      <c r="J491" s="1036"/>
      <c r="K491" s="1036"/>
      <c r="L491" s="1037"/>
    </row>
    <row r="492" spans="2:12" ht="15" customHeight="1" x14ac:dyDescent="0.25">
      <c r="B492" s="939"/>
      <c r="C492" s="940"/>
      <c r="D492" s="940"/>
      <c r="E492" s="940"/>
      <c r="F492" s="940"/>
      <c r="G492" s="941"/>
      <c r="H492" s="939"/>
      <c r="I492" s="940"/>
      <c r="J492" s="940"/>
      <c r="K492" s="940"/>
      <c r="L492" s="941"/>
    </row>
    <row r="493" spans="2:12" ht="15" customHeight="1" x14ac:dyDescent="0.25">
      <c r="B493" s="939"/>
      <c r="C493" s="940"/>
      <c r="D493" s="940"/>
      <c r="E493" s="940"/>
      <c r="F493" s="940"/>
      <c r="G493" s="941"/>
      <c r="H493" s="939"/>
      <c r="I493" s="940"/>
      <c r="J493" s="940"/>
      <c r="K493" s="940"/>
      <c r="L493" s="941"/>
    </row>
    <row r="494" spans="2:12" ht="15" customHeight="1" x14ac:dyDescent="0.25">
      <c r="B494" s="939"/>
      <c r="C494" s="940"/>
      <c r="D494" s="940"/>
      <c r="E494" s="940"/>
      <c r="F494" s="940"/>
      <c r="G494" s="941"/>
      <c r="H494" s="939"/>
      <c r="I494" s="940"/>
      <c r="J494" s="940"/>
      <c r="K494" s="940"/>
      <c r="L494" s="941"/>
    </row>
    <row r="495" spans="2:12" ht="15" customHeight="1" x14ac:dyDescent="0.25">
      <c r="B495" s="939"/>
      <c r="C495" s="940"/>
      <c r="D495" s="940"/>
      <c r="E495" s="940"/>
      <c r="F495" s="940"/>
      <c r="G495" s="941"/>
      <c r="H495" s="939"/>
      <c r="I495" s="940"/>
      <c r="J495" s="940"/>
      <c r="K495" s="940"/>
      <c r="L495" s="941"/>
    </row>
    <row r="496" spans="2:12" ht="15" customHeight="1" x14ac:dyDescent="0.25">
      <c r="B496" s="939"/>
      <c r="C496" s="940"/>
      <c r="D496" s="940"/>
      <c r="E496" s="940"/>
      <c r="F496" s="940"/>
      <c r="G496" s="941"/>
      <c r="H496" s="939"/>
      <c r="I496" s="940"/>
      <c r="J496" s="940"/>
      <c r="K496" s="940"/>
      <c r="L496" s="941"/>
    </row>
    <row r="497" spans="2:12" ht="15" customHeight="1" x14ac:dyDescent="0.25">
      <c r="B497" s="939"/>
      <c r="C497" s="940"/>
      <c r="D497" s="940"/>
      <c r="E497" s="940"/>
      <c r="F497" s="940"/>
      <c r="G497" s="941"/>
      <c r="H497" s="939"/>
      <c r="I497" s="940"/>
      <c r="J497" s="940"/>
      <c r="K497" s="940"/>
      <c r="L497" s="941"/>
    </row>
    <row r="498" spans="2:12" ht="15" customHeight="1" x14ac:dyDescent="0.25">
      <c r="B498" s="939"/>
      <c r="C498" s="940"/>
      <c r="D498" s="940"/>
      <c r="E498" s="940"/>
      <c r="F498" s="940"/>
      <c r="G498" s="941"/>
      <c r="H498" s="939"/>
      <c r="I498" s="940"/>
      <c r="J498" s="940"/>
      <c r="K498" s="940"/>
      <c r="L498" s="941"/>
    </row>
    <row r="499" spans="2:12" ht="15" customHeight="1" x14ac:dyDescent="0.25">
      <c r="B499" s="939"/>
      <c r="C499" s="940"/>
      <c r="D499" s="940"/>
      <c r="E499" s="940"/>
      <c r="F499" s="940"/>
      <c r="G499" s="941"/>
      <c r="H499" s="939"/>
      <c r="I499" s="940"/>
      <c r="J499" s="940"/>
      <c r="K499" s="940"/>
      <c r="L499" s="941"/>
    </row>
    <row r="500" spans="2:12" ht="15" customHeight="1" x14ac:dyDescent="0.25">
      <c r="B500" s="939"/>
      <c r="C500" s="940"/>
      <c r="D500" s="940"/>
      <c r="E500" s="940"/>
      <c r="F500" s="940"/>
      <c r="G500" s="941"/>
      <c r="H500" s="939"/>
      <c r="I500" s="940"/>
      <c r="J500" s="940"/>
      <c r="K500" s="940"/>
      <c r="L500" s="941"/>
    </row>
    <row r="501" spans="2:12" ht="15" customHeight="1" x14ac:dyDescent="0.25">
      <c r="B501" s="939"/>
      <c r="C501" s="940"/>
      <c r="D501" s="940"/>
      <c r="E501" s="940"/>
      <c r="F501" s="940"/>
      <c r="G501" s="941"/>
      <c r="H501" s="939"/>
      <c r="I501" s="940"/>
      <c r="J501" s="940"/>
      <c r="K501" s="940"/>
      <c r="L501" s="941"/>
    </row>
    <row r="502" spans="2:12" ht="15" customHeight="1" x14ac:dyDescent="0.25">
      <c r="B502" s="939"/>
      <c r="C502" s="940"/>
      <c r="D502" s="940"/>
      <c r="E502" s="940"/>
      <c r="F502" s="940"/>
      <c r="G502" s="941"/>
      <c r="H502" s="939"/>
      <c r="I502" s="940"/>
      <c r="J502" s="940"/>
      <c r="K502" s="940"/>
      <c r="L502" s="941"/>
    </row>
    <row r="503" spans="2:12" ht="15" customHeight="1" x14ac:dyDescent="0.25">
      <c r="B503" s="939"/>
      <c r="C503" s="940"/>
      <c r="D503" s="940"/>
      <c r="E503" s="940"/>
      <c r="F503" s="940"/>
      <c r="G503" s="941"/>
      <c r="H503" s="939"/>
      <c r="I503" s="940"/>
      <c r="J503" s="940"/>
      <c r="K503" s="940"/>
      <c r="L503" s="941"/>
    </row>
    <row r="504" spans="2:12" ht="15" customHeight="1" x14ac:dyDescent="0.25">
      <c r="B504" s="1083"/>
      <c r="C504" s="1084"/>
      <c r="D504" s="1084"/>
      <c r="E504" s="1084"/>
      <c r="F504" s="1084"/>
      <c r="G504" s="1085"/>
      <c r="H504" s="1083"/>
      <c r="I504" s="1084"/>
      <c r="J504" s="1084"/>
      <c r="K504" s="1084"/>
      <c r="L504" s="1085"/>
    </row>
    <row r="505" spans="2:12" x14ac:dyDescent="0.25">
      <c r="B505" s="1066" t="s">
        <v>769</v>
      </c>
      <c r="C505" s="1078"/>
      <c r="D505" s="1078"/>
      <c r="E505" s="1078"/>
      <c r="F505" s="1078"/>
      <c r="G505" s="1079"/>
      <c r="H505" s="1066" t="s">
        <v>812</v>
      </c>
      <c r="I505" s="1078"/>
      <c r="J505" s="1078"/>
      <c r="K505" s="1078"/>
      <c r="L505" s="1079"/>
    </row>
    <row r="506" spans="2:12" x14ac:dyDescent="0.25">
      <c r="B506" s="1080"/>
      <c r="C506" s="1081"/>
      <c r="D506" s="1081"/>
      <c r="E506" s="1081"/>
      <c r="F506" s="1081"/>
      <c r="G506" s="1082"/>
      <c r="H506" s="1080"/>
      <c r="I506" s="1081"/>
      <c r="J506" s="1081"/>
      <c r="K506" s="1081"/>
      <c r="L506" s="1082"/>
    </row>
    <row r="507" spans="2:12" x14ac:dyDescent="0.25">
      <c r="B507" s="1035" t="s">
        <v>690</v>
      </c>
      <c r="C507" s="1036"/>
      <c r="D507" s="1036"/>
      <c r="E507" s="1036"/>
      <c r="F507" s="1036"/>
      <c r="G507" s="1037"/>
      <c r="H507" s="1035" t="s">
        <v>691</v>
      </c>
      <c r="I507" s="1036"/>
      <c r="J507" s="1036"/>
      <c r="K507" s="1036"/>
      <c r="L507" s="1037"/>
    </row>
    <row r="508" spans="2:12" x14ac:dyDescent="0.25">
      <c r="B508" s="939"/>
      <c r="C508" s="940"/>
      <c r="D508" s="940"/>
      <c r="E508" s="940"/>
      <c r="F508" s="940"/>
      <c r="G508" s="941"/>
      <c r="H508" s="939"/>
      <c r="I508" s="940"/>
      <c r="J508" s="940"/>
      <c r="K508" s="940"/>
      <c r="L508" s="941"/>
    </row>
    <row r="509" spans="2:12" x14ac:dyDescent="0.25">
      <c r="B509" s="939"/>
      <c r="C509" s="940"/>
      <c r="D509" s="940"/>
      <c r="E509" s="940"/>
      <c r="F509" s="940"/>
      <c r="G509" s="941"/>
      <c r="H509" s="939"/>
      <c r="I509" s="940"/>
      <c r="J509" s="940"/>
      <c r="K509" s="940"/>
      <c r="L509" s="941"/>
    </row>
    <row r="510" spans="2:12" x14ac:dyDescent="0.25">
      <c r="B510" s="939"/>
      <c r="C510" s="940"/>
      <c r="D510" s="940"/>
      <c r="E510" s="940"/>
      <c r="F510" s="940"/>
      <c r="G510" s="941"/>
      <c r="H510" s="939"/>
      <c r="I510" s="940"/>
      <c r="J510" s="940"/>
      <c r="K510" s="940"/>
      <c r="L510" s="941"/>
    </row>
    <row r="511" spans="2:12" x14ac:dyDescent="0.25">
      <c r="B511" s="939"/>
      <c r="C511" s="940"/>
      <c r="D511" s="940"/>
      <c r="E511" s="940"/>
      <c r="F511" s="940"/>
      <c r="G511" s="941"/>
      <c r="H511" s="939"/>
      <c r="I511" s="940"/>
      <c r="J511" s="940"/>
      <c r="K511" s="940"/>
      <c r="L511" s="941"/>
    </row>
    <row r="512" spans="2:12" x14ac:dyDescent="0.25">
      <c r="B512" s="939"/>
      <c r="C512" s="940"/>
      <c r="D512" s="940"/>
      <c r="E512" s="940"/>
      <c r="F512" s="940"/>
      <c r="G512" s="941"/>
      <c r="H512" s="939"/>
      <c r="I512" s="940"/>
      <c r="J512" s="940"/>
      <c r="K512" s="940"/>
      <c r="L512" s="941"/>
    </row>
    <row r="513" spans="2:12" x14ac:dyDescent="0.25">
      <c r="B513" s="939"/>
      <c r="C513" s="940"/>
      <c r="D513" s="940"/>
      <c r="E513" s="940"/>
      <c r="F513" s="940"/>
      <c r="G513" s="941"/>
      <c r="H513" s="939"/>
      <c r="I513" s="940"/>
      <c r="J513" s="940"/>
      <c r="K513" s="940"/>
      <c r="L513" s="941"/>
    </row>
    <row r="514" spans="2:12" x14ac:dyDescent="0.25">
      <c r="B514" s="939"/>
      <c r="C514" s="940"/>
      <c r="D514" s="940"/>
      <c r="E514" s="940"/>
      <c r="F514" s="940"/>
      <c r="G514" s="941"/>
      <c r="H514" s="939"/>
      <c r="I514" s="940"/>
      <c r="J514" s="940"/>
      <c r="K514" s="940"/>
      <c r="L514" s="941"/>
    </row>
    <row r="515" spans="2:12" x14ac:dyDescent="0.25">
      <c r="B515" s="939"/>
      <c r="C515" s="940"/>
      <c r="D515" s="940"/>
      <c r="E515" s="940"/>
      <c r="F515" s="940"/>
      <c r="G515" s="941"/>
      <c r="H515" s="939"/>
      <c r="I515" s="940"/>
      <c r="J515" s="940"/>
      <c r="K515" s="940"/>
      <c r="L515" s="941"/>
    </row>
    <row r="516" spans="2:12" x14ac:dyDescent="0.25">
      <c r="B516" s="939"/>
      <c r="C516" s="940"/>
      <c r="D516" s="940"/>
      <c r="E516" s="940"/>
      <c r="F516" s="940"/>
      <c r="G516" s="941"/>
      <c r="H516" s="939"/>
      <c r="I516" s="940"/>
      <c r="J516" s="940"/>
      <c r="K516" s="940"/>
      <c r="L516" s="941"/>
    </row>
    <row r="517" spans="2:12" x14ac:dyDescent="0.25">
      <c r="B517" s="939"/>
      <c r="C517" s="940"/>
      <c r="D517" s="940"/>
      <c r="E517" s="940"/>
      <c r="F517" s="940"/>
      <c r="G517" s="941"/>
      <c r="H517" s="939"/>
      <c r="I517" s="940"/>
      <c r="J517" s="940"/>
      <c r="K517" s="940"/>
      <c r="L517" s="941"/>
    </row>
    <row r="518" spans="2:12" x14ac:dyDescent="0.25">
      <c r="B518" s="939"/>
      <c r="C518" s="940"/>
      <c r="D518" s="940"/>
      <c r="E518" s="940"/>
      <c r="F518" s="940"/>
      <c r="G518" s="941"/>
      <c r="H518" s="939"/>
      <c r="I518" s="940"/>
      <c r="J518" s="940"/>
      <c r="K518" s="940"/>
      <c r="L518" s="941"/>
    </row>
    <row r="519" spans="2:12" x14ac:dyDescent="0.25">
      <c r="B519" s="939"/>
      <c r="C519" s="940"/>
      <c r="D519" s="940"/>
      <c r="E519" s="940"/>
      <c r="F519" s="940"/>
      <c r="G519" s="941"/>
      <c r="H519" s="939"/>
      <c r="I519" s="940"/>
      <c r="J519" s="940"/>
      <c r="K519" s="940"/>
      <c r="L519" s="941"/>
    </row>
    <row r="520" spans="2:12" x14ac:dyDescent="0.25">
      <c r="B520" s="1083"/>
      <c r="C520" s="1084"/>
      <c r="D520" s="1084"/>
      <c r="E520" s="1084"/>
      <c r="F520" s="1084"/>
      <c r="G520" s="1085"/>
      <c r="H520" s="1083"/>
      <c r="I520" s="1084"/>
      <c r="J520" s="1084"/>
      <c r="K520" s="1084"/>
      <c r="L520" s="1085"/>
    </row>
    <row r="521" spans="2:12" x14ac:dyDescent="0.25">
      <c r="B521" s="1066" t="s">
        <v>853</v>
      </c>
      <c r="C521" s="1078"/>
      <c r="D521" s="1078"/>
      <c r="E521" s="1078"/>
      <c r="F521" s="1078"/>
      <c r="G521" s="1079"/>
      <c r="H521" s="1066" t="s">
        <v>854</v>
      </c>
      <c r="I521" s="1078"/>
      <c r="J521" s="1078"/>
      <c r="K521" s="1078"/>
      <c r="L521" s="1079"/>
    </row>
    <row r="522" spans="2:12" x14ac:dyDescent="0.25">
      <c r="B522" s="1080"/>
      <c r="C522" s="1081"/>
      <c r="D522" s="1081"/>
      <c r="E522" s="1081"/>
      <c r="F522" s="1081"/>
      <c r="G522" s="1082"/>
      <c r="H522" s="1080"/>
      <c r="I522" s="1081"/>
      <c r="J522" s="1081"/>
      <c r="K522" s="1081"/>
      <c r="L522" s="1082"/>
    </row>
    <row r="523" spans="2:12" x14ac:dyDescent="0.25">
      <c r="B523" s="1035" t="s">
        <v>690</v>
      </c>
      <c r="C523" s="1036"/>
      <c r="D523" s="1036"/>
      <c r="E523" s="1036"/>
      <c r="F523" s="1036"/>
      <c r="G523" s="1037"/>
      <c r="H523" s="1035" t="s">
        <v>691</v>
      </c>
      <c r="I523" s="1036"/>
      <c r="J523" s="1036"/>
      <c r="K523" s="1036"/>
      <c r="L523" s="1037"/>
    </row>
    <row r="524" spans="2:12" x14ac:dyDescent="0.25">
      <c r="B524" s="939"/>
      <c r="C524" s="940"/>
      <c r="D524" s="940"/>
      <c r="E524" s="940"/>
      <c r="F524" s="940"/>
      <c r="G524" s="941"/>
      <c r="H524" s="939"/>
      <c r="I524" s="940"/>
      <c r="J524" s="940"/>
      <c r="K524" s="940"/>
      <c r="L524" s="941"/>
    </row>
    <row r="525" spans="2:12" x14ac:dyDescent="0.25">
      <c r="B525" s="939"/>
      <c r="C525" s="940"/>
      <c r="D525" s="940"/>
      <c r="E525" s="940"/>
      <c r="F525" s="940"/>
      <c r="G525" s="941"/>
      <c r="H525" s="939"/>
      <c r="I525" s="940"/>
      <c r="J525" s="940"/>
      <c r="K525" s="940"/>
      <c r="L525" s="941"/>
    </row>
    <row r="526" spans="2:12" x14ac:dyDescent="0.25">
      <c r="B526" s="939"/>
      <c r="C526" s="940"/>
      <c r="D526" s="940"/>
      <c r="E526" s="940"/>
      <c r="F526" s="940"/>
      <c r="G526" s="941"/>
      <c r="H526" s="939"/>
      <c r="I526" s="940"/>
      <c r="J526" s="940"/>
      <c r="K526" s="940"/>
      <c r="L526" s="941"/>
    </row>
    <row r="527" spans="2:12" x14ac:dyDescent="0.25">
      <c r="B527" s="939"/>
      <c r="C527" s="940"/>
      <c r="D527" s="940"/>
      <c r="E527" s="940"/>
      <c r="F527" s="940"/>
      <c r="G527" s="941"/>
      <c r="H527" s="939"/>
      <c r="I527" s="940"/>
      <c r="J527" s="940"/>
      <c r="K527" s="940"/>
      <c r="L527" s="941"/>
    </row>
    <row r="528" spans="2:12" x14ac:dyDescent="0.25">
      <c r="B528" s="939"/>
      <c r="C528" s="940"/>
      <c r="D528" s="940"/>
      <c r="E528" s="940"/>
      <c r="F528" s="940"/>
      <c r="G528" s="941"/>
      <c r="H528" s="939"/>
      <c r="I528" s="940"/>
      <c r="J528" s="940"/>
      <c r="K528" s="940"/>
      <c r="L528" s="941"/>
    </row>
    <row r="529" spans="2:12" x14ac:dyDescent="0.25">
      <c r="B529" s="939"/>
      <c r="C529" s="940"/>
      <c r="D529" s="940"/>
      <c r="E529" s="940"/>
      <c r="F529" s="940"/>
      <c r="G529" s="941"/>
      <c r="H529" s="939"/>
      <c r="I529" s="940"/>
      <c r="J529" s="940"/>
      <c r="K529" s="940"/>
      <c r="L529" s="941"/>
    </row>
    <row r="530" spans="2:12" x14ac:dyDescent="0.25">
      <c r="B530" s="939"/>
      <c r="C530" s="940"/>
      <c r="D530" s="940"/>
      <c r="E530" s="940"/>
      <c r="F530" s="940"/>
      <c r="G530" s="941"/>
      <c r="H530" s="939"/>
      <c r="I530" s="940"/>
      <c r="J530" s="940"/>
      <c r="K530" s="940"/>
      <c r="L530" s="941"/>
    </row>
    <row r="531" spans="2:12" x14ac:dyDescent="0.25">
      <c r="B531" s="939"/>
      <c r="C531" s="940"/>
      <c r="D531" s="940"/>
      <c r="E531" s="940"/>
      <c r="F531" s="940"/>
      <c r="G531" s="941"/>
      <c r="H531" s="939"/>
      <c r="I531" s="940"/>
      <c r="J531" s="940"/>
      <c r="K531" s="940"/>
      <c r="L531" s="941"/>
    </row>
    <row r="532" spans="2:12" x14ac:dyDescent="0.25">
      <c r="B532" s="939"/>
      <c r="C532" s="940"/>
      <c r="D532" s="940"/>
      <c r="E532" s="940"/>
      <c r="F532" s="940"/>
      <c r="G532" s="941"/>
      <c r="H532" s="939"/>
      <c r="I532" s="940"/>
      <c r="J532" s="940"/>
      <c r="K532" s="940"/>
      <c r="L532" s="941"/>
    </row>
    <row r="533" spans="2:12" x14ac:dyDescent="0.25">
      <c r="B533" s="939"/>
      <c r="C533" s="940"/>
      <c r="D533" s="940"/>
      <c r="E533" s="940"/>
      <c r="F533" s="940"/>
      <c r="G533" s="941"/>
      <c r="H533" s="939"/>
      <c r="I533" s="940"/>
      <c r="J533" s="940"/>
      <c r="K533" s="940"/>
      <c r="L533" s="941"/>
    </row>
    <row r="534" spans="2:12" x14ac:dyDescent="0.25">
      <c r="B534" s="939"/>
      <c r="C534" s="940"/>
      <c r="D534" s="940"/>
      <c r="E534" s="940"/>
      <c r="F534" s="940"/>
      <c r="G534" s="941"/>
      <c r="H534" s="939"/>
      <c r="I534" s="940"/>
      <c r="J534" s="940"/>
      <c r="K534" s="940"/>
      <c r="L534" s="941"/>
    </row>
    <row r="535" spans="2:12" x14ac:dyDescent="0.25">
      <c r="B535" s="939"/>
      <c r="C535" s="940"/>
      <c r="D535" s="940"/>
      <c r="E535" s="940"/>
      <c r="F535" s="940"/>
      <c r="G535" s="941"/>
      <c r="H535" s="939"/>
      <c r="I535" s="940"/>
      <c r="J535" s="940"/>
      <c r="K535" s="940"/>
      <c r="L535" s="941"/>
    </row>
    <row r="536" spans="2:12" x14ac:dyDescent="0.25">
      <c r="B536" s="1083"/>
      <c r="C536" s="1084"/>
      <c r="D536" s="1084"/>
      <c r="E536" s="1084"/>
      <c r="F536" s="1084"/>
      <c r="G536" s="1085"/>
      <c r="H536" s="1083"/>
      <c r="I536" s="1084"/>
      <c r="J536" s="1084"/>
      <c r="K536" s="1084"/>
      <c r="L536" s="1085"/>
    </row>
    <row r="537" spans="2:12" x14ac:dyDescent="0.25">
      <c r="B537" s="1066" t="s">
        <v>855</v>
      </c>
      <c r="C537" s="1078"/>
      <c r="D537" s="1078"/>
      <c r="E537" s="1078"/>
      <c r="F537" s="1078"/>
      <c r="G537" s="1079"/>
      <c r="H537" s="1066" t="s">
        <v>856</v>
      </c>
      <c r="I537" s="1078"/>
      <c r="J537" s="1078"/>
      <c r="K537" s="1078"/>
      <c r="L537" s="1079"/>
    </row>
    <row r="538" spans="2:12" x14ac:dyDescent="0.25">
      <c r="B538" s="1080"/>
      <c r="C538" s="1081"/>
      <c r="D538" s="1081"/>
      <c r="E538" s="1081"/>
      <c r="F538" s="1081"/>
      <c r="G538" s="1082"/>
      <c r="H538" s="1080"/>
      <c r="I538" s="1081"/>
      <c r="J538" s="1081"/>
      <c r="K538" s="1081"/>
      <c r="L538" s="1082"/>
    </row>
    <row r="539" spans="2:12" x14ac:dyDescent="0.25">
      <c r="B539" s="1035" t="s">
        <v>690</v>
      </c>
      <c r="C539" s="1036"/>
      <c r="D539" s="1036"/>
      <c r="E539" s="1036"/>
      <c r="F539" s="1036"/>
      <c r="G539" s="1037"/>
      <c r="H539" s="1035" t="s">
        <v>691</v>
      </c>
      <c r="I539" s="1036"/>
      <c r="J539" s="1036"/>
      <c r="K539" s="1036"/>
      <c r="L539" s="1037"/>
    </row>
    <row r="540" spans="2:12" x14ac:dyDescent="0.25">
      <c r="B540" s="939"/>
      <c r="C540" s="940"/>
      <c r="D540" s="940"/>
      <c r="E540" s="940"/>
      <c r="F540" s="940"/>
      <c r="G540" s="941"/>
      <c r="H540" s="939"/>
      <c r="I540" s="940"/>
      <c r="J540" s="940"/>
      <c r="K540" s="940"/>
      <c r="L540" s="941"/>
    </row>
    <row r="541" spans="2:12" x14ac:dyDescent="0.25">
      <c r="B541" s="939"/>
      <c r="C541" s="940"/>
      <c r="D541" s="940"/>
      <c r="E541" s="940"/>
      <c r="F541" s="940"/>
      <c r="G541" s="941"/>
      <c r="H541" s="939"/>
      <c r="I541" s="940"/>
      <c r="J541" s="940"/>
      <c r="K541" s="940"/>
      <c r="L541" s="941"/>
    </row>
    <row r="542" spans="2:12" x14ac:dyDescent="0.25">
      <c r="B542" s="939"/>
      <c r="C542" s="940"/>
      <c r="D542" s="940"/>
      <c r="E542" s="940"/>
      <c r="F542" s="940"/>
      <c r="G542" s="941"/>
      <c r="H542" s="939"/>
      <c r="I542" s="940"/>
      <c r="J542" s="940"/>
      <c r="K542" s="940"/>
      <c r="L542" s="941"/>
    </row>
    <row r="543" spans="2:12" x14ac:dyDescent="0.25">
      <c r="B543" s="939"/>
      <c r="C543" s="940"/>
      <c r="D543" s="940"/>
      <c r="E543" s="940"/>
      <c r="F543" s="940"/>
      <c r="G543" s="941"/>
      <c r="H543" s="939"/>
      <c r="I543" s="940"/>
      <c r="J543" s="940"/>
      <c r="K543" s="940"/>
      <c r="L543" s="941"/>
    </row>
    <row r="544" spans="2:12" x14ac:dyDescent="0.25">
      <c r="B544" s="939"/>
      <c r="C544" s="940"/>
      <c r="D544" s="940"/>
      <c r="E544" s="940"/>
      <c r="F544" s="940"/>
      <c r="G544" s="941"/>
      <c r="H544" s="939"/>
      <c r="I544" s="940"/>
      <c r="J544" s="940"/>
      <c r="K544" s="940"/>
      <c r="L544" s="941"/>
    </row>
    <row r="545" spans="2:12" x14ac:dyDescent="0.25">
      <c r="B545" s="939"/>
      <c r="C545" s="940"/>
      <c r="D545" s="940"/>
      <c r="E545" s="940"/>
      <c r="F545" s="940"/>
      <c r="G545" s="941"/>
      <c r="H545" s="939"/>
      <c r="I545" s="940"/>
      <c r="J545" s="940"/>
      <c r="K545" s="940"/>
      <c r="L545" s="941"/>
    </row>
    <row r="546" spans="2:12" x14ac:dyDescent="0.25">
      <c r="B546" s="939"/>
      <c r="C546" s="940"/>
      <c r="D546" s="940"/>
      <c r="E546" s="940"/>
      <c r="F546" s="940"/>
      <c r="G546" s="941"/>
      <c r="H546" s="939"/>
      <c r="I546" s="940"/>
      <c r="J546" s="940"/>
      <c r="K546" s="940"/>
      <c r="L546" s="941"/>
    </row>
    <row r="547" spans="2:12" x14ac:dyDescent="0.25">
      <c r="B547" s="939"/>
      <c r="C547" s="940"/>
      <c r="D547" s="940"/>
      <c r="E547" s="940"/>
      <c r="F547" s="940"/>
      <c r="G547" s="941"/>
      <c r="H547" s="939"/>
      <c r="I547" s="940"/>
      <c r="J547" s="940"/>
      <c r="K547" s="940"/>
      <c r="L547" s="941"/>
    </row>
    <row r="548" spans="2:12" x14ac:dyDescent="0.25">
      <c r="B548" s="939"/>
      <c r="C548" s="940"/>
      <c r="D548" s="940"/>
      <c r="E548" s="940"/>
      <c r="F548" s="940"/>
      <c r="G548" s="941"/>
      <c r="H548" s="939"/>
      <c r="I548" s="940"/>
      <c r="J548" s="940"/>
      <c r="K548" s="940"/>
      <c r="L548" s="941"/>
    </row>
    <row r="549" spans="2:12" x14ac:dyDescent="0.25">
      <c r="B549" s="939"/>
      <c r="C549" s="940"/>
      <c r="D549" s="940"/>
      <c r="E549" s="940"/>
      <c r="F549" s="940"/>
      <c r="G549" s="941"/>
      <c r="H549" s="939"/>
      <c r="I549" s="940"/>
      <c r="J549" s="940"/>
      <c r="K549" s="940"/>
      <c r="L549" s="941"/>
    </row>
    <row r="550" spans="2:12" x14ac:dyDescent="0.25">
      <c r="B550" s="939"/>
      <c r="C550" s="940"/>
      <c r="D550" s="940"/>
      <c r="E550" s="940"/>
      <c r="F550" s="940"/>
      <c r="G550" s="941"/>
      <c r="H550" s="939"/>
      <c r="I550" s="940"/>
      <c r="J550" s="940"/>
      <c r="K550" s="940"/>
      <c r="L550" s="941"/>
    </row>
    <row r="551" spans="2:12" x14ac:dyDescent="0.25">
      <c r="B551" s="939"/>
      <c r="C551" s="940"/>
      <c r="D551" s="940"/>
      <c r="E551" s="940"/>
      <c r="F551" s="940"/>
      <c r="G551" s="941"/>
      <c r="H551" s="939"/>
      <c r="I551" s="940"/>
      <c r="J551" s="940"/>
      <c r="K551" s="940"/>
      <c r="L551" s="941"/>
    </row>
    <row r="552" spans="2:12" x14ac:dyDescent="0.25">
      <c r="B552" s="1083"/>
      <c r="C552" s="1084"/>
      <c r="D552" s="1084"/>
      <c r="E552" s="1084"/>
      <c r="F552" s="1084"/>
      <c r="G552" s="1085"/>
      <c r="H552" s="1083"/>
      <c r="I552" s="1084"/>
      <c r="J552" s="1084"/>
      <c r="K552" s="1084"/>
      <c r="L552" s="1085"/>
    </row>
    <row r="553" spans="2:12" x14ac:dyDescent="0.25">
      <c r="B553" s="1066" t="s">
        <v>807</v>
      </c>
      <c r="C553" s="1078"/>
      <c r="D553" s="1078"/>
      <c r="E553" s="1078"/>
      <c r="F553" s="1078"/>
      <c r="G553" s="1079"/>
      <c r="H553" s="1066" t="s">
        <v>759</v>
      </c>
      <c r="I553" s="1078"/>
      <c r="J553" s="1078"/>
      <c r="K553" s="1078"/>
      <c r="L553" s="1079"/>
    </row>
    <row r="554" spans="2:12" x14ac:dyDescent="0.25">
      <c r="B554" s="1080"/>
      <c r="C554" s="1081"/>
      <c r="D554" s="1081"/>
      <c r="E554" s="1081"/>
      <c r="F554" s="1081"/>
      <c r="G554" s="1082"/>
      <c r="H554" s="1080"/>
      <c r="I554" s="1081"/>
      <c r="J554" s="1081"/>
      <c r="K554" s="1081"/>
      <c r="L554" s="1082"/>
    </row>
    <row r="555" spans="2:12" x14ac:dyDescent="0.25">
      <c r="B555" s="1035" t="s">
        <v>690</v>
      </c>
      <c r="C555" s="1036"/>
      <c r="D555" s="1036"/>
      <c r="E555" s="1036"/>
      <c r="F555" s="1036"/>
      <c r="G555" s="1037"/>
      <c r="H555" s="1035" t="s">
        <v>691</v>
      </c>
      <c r="I555" s="1036"/>
      <c r="J555" s="1036"/>
      <c r="K555" s="1036"/>
      <c r="L555" s="1037"/>
    </row>
    <row r="556" spans="2:12" x14ac:dyDescent="0.25">
      <c r="B556" s="939"/>
      <c r="C556" s="940"/>
      <c r="D556" s="940"/>
      <c r="E556" s="940"/>
      <c r="F556" s="940"/>
      <c r="G556" s="941"/>
      <c r="H556" s="939"/>
      <c r="I556" s="940"/>
      <c r="J556" s="940"/>
      <c r="K556" s="940"/>
      <c r="L556" s="941"/>
    </row>
    <row r="557" spans="2:12" x14ac:dyDescent="0.25">
      <c r="B557" s="939"/>
      <c r="C557" s="940"/>
      <c r="D557" s="940"/>
      <c r="E557" s="940"/>
      <c r="F557" s="940"/>
      <c r="G557" s="941"/>
      <c r="H557" s="939"/>
      <c r="I557" s="940"/>
      <c r="J557" s="940"/>
      <c r="K557" s="940"/>
      <c r="L557" s="941"/>
    </row>
    <row r="558" spans="2:12" x14ac:dyDescent="0.25">
      <c r="B558" s="939"/>
      <c r="C558" s="940"/>
      <c r="D558" s="940"/>
      <c r="E558" s="940"/>
      <c r="F558" s="940"/>
      <c r="G558" s="941"/>
      <c r="H558" s="939"/>
      <c r="I558" s="940"/>
      <c r="J558" s="940"/>
      <c r="K558" s="940"/>
      <c r="L558" s="941"/>
    </row>
    <row r="559" spans="2:12" x14ac:dyDescent="0.25">
      <c r="B559" s="939"/>
      <c r="C559" s="940"/>
      <c r="D559" s="940"/>
      <c r="E559" s="940"/>
      <c r="F559" s="940"/>
      <c r="G559" s="941"/>
      <c r="H559" s="939"/>
      <c r="I559" s="940"/>
      <c r="J559" s="940"/>
      <c r="K559" s="940"/>
      <c r="L559" s="941"/>
    </row>
    <row r="560" spans="2:12" x14ac:dyDescent="0.25">
      <c r="B560" s="939"/>
      <c r="C560" s="940"/>
      <c r="D560" s="940"/>
      <c r="E560" s="940"/>
      <c r="F560" s="940"/>
      <c r="G560" s="941"/>
      <c r="H560" s="939"/>
      <c r="I560" s="940"/>
      <c r="J560" s="940"/>
      <c r="K560" s="940"/>
      <c r="L560" s="941"/>
    </row>
    <row r="561" spans="2:12" x14ac:dyDescent="0.25">
      <c r="B561" s="939"/>
      <c r="C561" s="940"/>
      <c r="D561" s="940"/>
      <c r="E561" s="940"/>
      <c r="F561" s="940"/>
      <c r="G561" s="941"/>
      <c r="H561" s="939"/>
      <c r="I561" s="940"/>
      <c r="J561" s="940"/>
      <c r="K561" s="940"/>
      <c r="L561" s="941"/>
    </row>
    <row r="562" spans="2:12" x14ac:dyDescent="0.25">
      <c r="B562" s="939"/>
      <c r="C562" s="940"/>
      <c r="D562" s="940"/>
      <c r="E562" s="940"/>
      <c r="F562" s="940"/>
      <c r="G562" s="941"/>
      <c r="H562" s="939"/>
      <c r="I562" s="940"/>
      <c r="J562" s="940"/>
      <c r="K562" s="940"/>
      <c r="L562" s="941"/>
    </row>
    <row r="563" spans="2:12" x14ac:dyDescent="0.25">
      <c r="B563" s="939"/>
      <c r="C563" s="940"/>
      <c r="D563" s="940"/>
      <c r="E563" s="940"/>
      <c r="F563" s="940"/>
      <c r="G563" s="941"/>
      <c r="H563" s="939"/>
      <c r="I563" s="940"/>
      <c r="J563" s="940"/>
      <c r="K563" s="940"/>
      <c r="L563" s="941"/>
    </row>
    <row r="564" spans="2:12" x14ac:dyDescent="0.25">
      <c r="B564" s="939"/>
      <c r="C564" s="940"/>
      <c r="D564" s="940"/>
      <c r="E564" s="940"/>
      <c r="F564" s="940"/>
      <c r="G564" s="941"/>
      <c r="H564" s="939"/>
      <c r="I564" s="940"/>
      <c r="J564" s="940"/>
      <c r="K564" s="940"/>
      <c r="L564" s="941"/>
    </row>
    <row r="565" spans="2:12" x14ac:dyDescent="0.25">
      <c r="B565" s="939"/>
      <c r="C565" s="940"/>
      <c r="D565" s="940"/>
      <c r="E565" s="940"/>
      <c r="F565" s="940"/>
      <c r="G565" s="941"/>
      <c r="H565" s="939"/>
      <c r="I565" s="940"/>
      <c r="J565" s="940"/>
      <c r="K565" s="940"/>
      <c r="L565" s="941"/>
    </row>
    <row r="566" spans="2:12" x14ac:dyDescent="0.25">
      <c r="B566" s="939"/>
      <c r="C566" s="940"/>
      <c r="D566" s="940"/>
      <c r="E566" s="940"/>
      <c r="F566" s="940"/>
      <c r="G566" s="941"/>
      <c r="H566" s="939"/>
      <c r="I566" s="940"/>
      <c r="J566" s="940"/>
      <c r="K566" s="940"/>
      <c r="L566" s="941"/>
    </row>
    <row r="567" spans="2:12" x14ac:dyDescent="0.25">
      <c r="B567" s="939"/>
      <c r="C567" s="940"/>
      <c r="D567" s="940"/>
      <c r="E567" s="940"/>
      <c r="F567" s="940"/>
      <c r="G567" s="941"/>
      <c r="H567" s="939"/>
      <c r="I567" s="940"/>
      <c r="J567" s="940"/>
      <c r="K567" s="940"/>
      <c r="L567" s="941"/>
    </row>
    <row r="568" spans="2:12" x14ac:dyDescent="0.25">
      <c r="B568" s="1083"/>
      <c r="C568" s="1084"/>
      <c r="D568" s="1084"/>
      <c r="E568" s="1084"/>
      <c r="F568" s="1084"/>
      <c r="G568" s="1085"/>
      <c r="H568" s="1083"/>
      <c r="I568" s="1084"/>
      <c r="J568" s="1084"/>
      <c r="K568" s="1084"/>
      <c r="L568" s="1085"/>
    </row>
    <row r="569" spans="2:12" x14ac:dyDescent="0.25">
      <c r="B569" s="1086" t="s">
        <v>685</v>
      </c>
      <c r="C569" s="1078"/>
      <c r="D569" s="1078"/>
      <c r="E569" s="1078"/>
      <c r="F569" s="1078"/>
      <c r="G569" s="1079"/>
      <c r="H569" s="1066" t="s">
        <v>698</v>
      </c>
      <c r="I569" s="1078"/>
      <c r="J569" s="1078"/>
      <c r="K569" s="1078"/>
      <c r="L569" s="1079"/>
    </row>
    <row r="570" spans="2:12" x14ac:dyDescent="0.25">
      <c r="B570" s="1080"/>
      <c r="C570" s="1081"/>
      <c r="D570" s="1081"/>
      <c r="E570" s="1081"/>
      <c r="F570" s="1081"/>
      <c r="G570" s="1082"/>
      <c r="H570" s="1080"/>
      <c r="I570" s="1081"/>
      <c r="J570" s="1081"/>
      <c r="K570" s="1081"/>
      <c r="L570" s="1082"/>
    </row>
    <row r="571" spans="2:12" x14ac:dyDescent="0.25">
      <c r="B571" s="1035" t="s">
        <v>690</v>
      </c>
      <c r="C571" s="1036"/>
      <c r="D571" s="1036"/>
      <c r="E571" s="1036"/>
      <c r="F571" s="1036"/>
      <c r="G571" s="1037"/>
      <c r="H571" s="1035" t="s">
        <v>691</v>
      </c>
      <c r="I571" s="1036"/>
      <c r="J571" s="1036"/>
      <c r="K571" s="1036"/>
      <c r="L571" s="1037"/>
    </row>
    <row r="572" spans="2:12" x14ac:dyDescent="0.25">
      <c r="B572" s="939"/>
      <c r="C572" s="940"/>
      <c r="D572" s="940"/>
      <c r="E572" s="940"/>
      <c r="F572" s="940"/>
      <c r="G572" s="941"/>
      <c r="H572" s="939"/>
      <c r="I572" s="940"/>
      <c r="J572" s="940"/>
      <c r="K572" s="940"/>
      <c r="L572" s="941"/>
    </row>
    <row r="573" spans="2:12" x14ac:dyDescent="0.25">
      <c r="B573" s="939"/>
      <c r="C573" s="940"/>
      <c r="D573" s="940"/>
      <c r="E573" s="940"/>
      <c r="F573" s="940"/>
      <c r="G573" s="941"/>
      <c r="H573" s="939"/>
      <c r="I573" s="940"/>
      <c r="J573" s="940"/>
      <c r="K573" s="940"/>
      <c r="L573" s="941"/>
    </row>
    <row r="574" spans="2:12" x14ac:dyDescent="0.25">
      <c r="B574" s="939"/>
      <c r="C574" s="940"/>
      <c r="D574" s="940"/>
      <c r="E574" s="940"/>
      <c r="F574" s="940"/>
      <c r="G574" s="941"/>
      <c r="H574" s="939"/>
      <c r="I574" s="940"/>
      <c r="J574" s="940"/>
      <c r="K574" s="940"/>
      <c r="L574" s="941"/>
    </row>
    <row r="575" spans="2:12" x14ac:dyDescent="0.25">
      <c r="B575" s="939"/>
      <c r="C575" s="940"/>
      <c r="D575" s="940"/>
      <c r="E575" s="940"/>
      <c r="F575" s="940"/>
      <c r="G575" s="941"/>
      <c r="H575" s="939"/>
      <c r="I575" s="940"/>
      <c r="J575" s="940"/>
      <c r="K575" s="940"/>
      <c r="L575" s="941"/>
    </row>
    <row r="576" spans="2:12" x14ac:dyDescent="0.25">
      <c r="B576" s="939"/>
      <c r="C576" s="940"/>
      <c r="D576" s="940"/>
      <c r="E576" s="940"/>
      <c r="F576" s="940"/>
      <c r="G576" s="941"/>
      <c r="H576" s="939"/>
      <c r="I576" s="940"/>
      <c r="J576" s="940"/>
      <c r="K576" s="940"/>
      <c r="L576" s="941"/>
    </row>
    <row r="577" spans="2:12" x14ac:dyDescent="0.25">
      <c r="B577" s="939"/>
      <c r="C577" s="940"/>
      <c r="D577" s="940"/>
      <c r="E577" s="940"/>
      <c r="F577" s="940"/>
      <c r="G577" s="941"/>
      <c r="H577" s="939"/>
      <c r="I577" s="940"/>
      <c r="J577" s="940"/>
      <c r="K577" s="940"/>
      <c r="L577" s="941"/>
    </row>
    <row r="578" spans="2:12" x14ac:dyDescent="0.25">
      <c r="B578" s="939"/>
      <c r="C578" s="940"/>
      <c r="D578" s="940"/>
      <c r="E578" s="940"/>
      <c r="F578" s="940"/>
      <c r="G578" s="941"/>
      <c r="H578" s="939"/>
      <c r="I578" s="940"/>
      <c r="J578" s="940"/>
      <c r="K578" s="940"/>
      <c r="L578" s="941"/>
    </row>
    <row r="579" spans="2:12" x14ac:dyDescent="0.25">
      <c r="B579" s="939"/>
      <c r="C579" s="940"/>
      <c r="D579" s="940"/>
      <c r="E579" s="940"/>
      <c r="F579" s="940"/>
      <c r="G579" s="941"/>
      <c r="H579" s="939"/>
      <c r="I579" s="940"/>
      <c r="J579" s="940"/>
      <c r="K579" s="940"/>
      <c r="L579" s="941"/>
    </row>
    <row r="580" spans="2:12" x14ac:dyDescent="0.25">
      <c r="B580" s="939"/>
      <c r="C580" s="940"/>
      <c r="D580" s="940"/>
      <c r="E580" s="940"/>
      <c r="F580" s="940"/>
      <c r="G580" s="941"/>
      <c r="H580" s="939"/>
      <c r="I580" s="940"/>
      <c r="J580" s="940"/>
      <c r="K580" s="940"/>
      <c r="L580" s="941"/>
    </row>
    <row r="581" spans="2:12" x14ac:dyDescent="0.25">
      <c r="B581" s="939"/>
      <c r="C581" s="940"/>
      <c r="D581" s="940"/>
      <c r="E581" s="940"/>
      <c r="F581" s="940"/>
      <c r="G581" s="941"/>
      <c r="H581" s="939"/>
      <c r="I581" s="940"/>
      <c r="J581" s="940"/>
      <c r="K581" s="940"/>
      <c r="L581" s="941"/>
    </row>
    <row r="582" spans="2:12" x14ac:dyDescent="0.25">
      <c r="B582" s="939"/>
      <c r="C582" s="940"/>
      <c r="D582" s="940"/>
      <c r="E582" s="940"/>
      <c r="F582" s="940"/>
      <c r="G582" s="941"/>
      <c r="H582" s="939"/>
      <c r="I582" s="940"/>
      <c r="J582" s="940"/>
      <c r="K582" s="940"/>
      <c r="L582" s="941"/>
    </row>
    <row r="583" spans="2:12" x14ac:dyDescent="0.25">
      <c r="B583" s="939"/>
      <c r="C583" s="940"/>
      <c r="D583" s="940"/>
      <c r="E583" s="940"/>
      <c r="F583" s="940"/>
      <c r="G583" s="941"/>
      <c r="H583" s="939"/>
      <c r="I583" s="940"/>
      <c r="J583" s="940"/>
      <c r="K583" s="940"/>
      <c r="L583" s="941"/>
    </row>
    <row r="584" spans="2:12" x14ac:dyDescent="0.25">
      <c r="B584" s="1083"/>
      <c r="C584" s="1084"/>
      <c r="D584" s="1084"/>
      <c r="E584" s="1084"/>
      <c r="F584" s="1084"/>
      <c r="G584" s="1085"/>
      <c r="H584" s="1083"/>
      <c r="I584" s="1084"/>
      <c r="J584" s="1084"/>
      <c r="K584" s="1084"/>
      <c r="L584" s="1085"/>
    </row>
    <row r="585" spans="2:12" x14ac:dyDescent="0.25">
      <c r="B585" s="1086" t="s">
        <v>686</v>
      </c>
      <c r="C585" s="1078"/>
      <c r="D585" s="1078"/>
      <c r="E585" s="1078"/>
      <c r="F585" s="1078"/>
      <c r="G585" s="1079"/>
      <c r="H585" s="1066" t="s">
        <v>760</v>
      </c>
      <c r="I585" s="1078"/>
      <c r="J585" s="1078"/>
      <c r="K585" s="1078"/>
      <c r="L585" s="1079"/>
    </row>
    <row r="586" spans="2:12" x14ac:dyDescent="0.25">
      <c r="B586" s="1080"/>
      <c r="C586" s="1081"/>
      <c r="D586" s="1081"/>
      <c r="E586" s="1081"/>
      <c r="F586" s="1081"/>
      <c r="G586" s="1082"/>
      <c r="H586" s="1080"/>
      <c r="I586" s="1081"/>
      <c r="J586" s="1081"/>
      <c r="K586" s="1081"/>
      <c r="L586" s="1082"/>
    </row>
    <row r="587" spans="2:12" x14ac:dyDescent="0.25">
      <c r="B587" s="1035" t="s">
        <v>690</v>
      </c>
      <c r="C587" s="1036"/>
      <c r="D587" s="1036"/>
      <c r="E587" s="1036"/>
      <c r="F587" s="1036"/>
      <c r="G587" s="1037"/>
      <c r="H587" s="1035" t="s">
        <v>691</v>
      </c>
      <c r="I587" s="1036"/>
      <c r="J587" s="1036"/>
      <c r="K587" s="1036"/>
      <c r="L587" s="1037"/>
    </row>
    <row r="588" spans="2:12" x14ac:dyDescent="0.25">
      <c r="B588" s="939"/>
      <c r="C588" s="940"/>
      <c r="D588" s="940"/>
      <c r="E588" s="940"/>
      <c r="F588" s="940"/>
      <c r="G588" s="941"/>
      <c r="H588" s="939"/>
      <c r="I588" s="940"/>
      <c r="J588" s="940"/>
      <c r="K588" s="940"/>
      <c r="L588" s="941"/>
    </row>
    <row r="589" spans="2:12" x14ac:dyDescent="0.25">
      <c r="B589" s="939"/>
      <c r="C589" s="940"/>
      <c r="D589" s="940"/>
      <c r="E589" s="940"/>
      <c r="F589" s="940"/>
      <c r="G589" s="941"/>
      <c r="H589" s="939"/>
      <c r="I589" s="940"/>
      <c r="J589" s="940"/>
      <c r="K589" s="940"/>
      <c r="L589" s="941"/>
    </row>
    <row r="590" spans="2:12" x14ac:dyDescent="0.25">
      <c r="B590" s="939"/>
      <c r="C590" s="940"/>
      <c r="D590" s="940"/>
      <c r="E590" s="940"/>
      <c r="F590" s="940"/>
      <c r="G590" s="941"/>
      <c r="H590" s="939"/>
      <c r="I590" s="940"/>
      <c r="J590" s="940"/>
      <c r="K590" s="940"/>
      <c r="L590" s="941"/>
    </row>
    <row r="591" spans="2:12" x14ac:dyDescent="0.25">
      <c r="B591" s="939"/>
      <c r="C591" s="940"/>
      <c r="D591" s="940"/>
      <c r="E591" s="940"/>
      <c r="F591" s="940"/>
      <c r="G591" s="941"/>
      <c r="H591" s="939"/>
      <c r="I591" s="940"/>
      <c r="J591" s="940"/>
      <c r="K591" s="940"/>
      <c r="L591" s="941"/>
    </row>
    <row r="592" spans="2:12" x14ac:dyDescent="0.25">
      <c r="B592" s="939"/>
      <c r="C592" s="940"/>
      <c r="D592" s="940"/>
      <c r="E592" s="940"/>
      <c r="F592" s="940"/>
      <c r="G592" s="941"/>
      <c r="H592" s="939"/>
      <c r="I592" s="940"/>
      <c r="J592" s="940"/>
      <c r="K592" s="940"/>
      <c r="L592" s="941"/>
    </row>
    <row r="593" spans="2:12" x14ac:dyDescent="0.25">
      <c r="B593" s="939"/>
      <c r="C593" s="940"/>
      <c r="D593" s="940"/>
      <c r="E593" s="940"/>
      <c r="F593" s="940"/>
      <c r="G593" s="941"/>
      <c r="H593" s="939"/>
      <c r="I593" s="940"/>
      <c r="J593" s="940"/>
      <c r="K593" s="940"/>
      <c r="L593" s="941"/>
    </row>
    <row r="594" spans="2:12" x14ac:dyDescent="0.25">
      <c r="B594" s="939"/>
      <c r="C594" s="940"/>
      <c r="D594" s="940"/>
      <c r="E594" s="940"/>
      <c r="F594" s="940"/>
      <c r="G594" s="941"/>
      <c r="H594" s="939"/>
      <c r="I594" s="940"/>
      <c r="J594" s="940"/>
      <c r="K594" s="940"/>
      <c r="L594" s="941"/>
    </row>
    <row r="595" spans="2:12" x14ac:dyDescent="0.25">
      <c r="B595" s="939"/>
      <c r="C595" s="940"/>
      <c r="D595" s="940"/>
      <c r="E595" s="940"/>
      <c r="F595" s="940"/>
      <c r="G595" s="941"/>
      <c r="H595" s="939"/>
      <c r="I595" s="940"/>
      <c r="J595" s="940"/>
      <c r="K595" s="940"/>
      <c r="L595" s="941"/>
    </row>
    <row r="596" spans="2:12" x14ac:dyDescent="0.25">
      <c r="B596" s="939"/>
      <c r="C596" s="940"/>
      <c r="D596" s="940"/>
      <c r="E596" s="940"/>
      <c r="F596" s="940"/>
      <c r="G596" s="941"/>
      <c r="H596" s="939"/>
      <c r="I596" s="940"/>
      <c r="J596" s="940"/>
      <c r="K596" s="940"/>
      <c r="L596" s="941"/>
    </row>
    <row r="597" spans="2:12" x14ac:dyDescent="0.25">
      <c r="B597" s="939"/>
      <c r="C597" s="940"/>
      <c r="D597" s="940"/>
      <c r="E597" s="940"/>
      <c r="F597" s="940"/>
      <c r="G597" s="941"/>
      <c r="H597" s="939"/>
      <c r="I597" s="940"/>
      <c r="J597" s="940"/>
      <c r="K597" s="940"/>
      <c r="L597" s="941"/>
    </row>
    <row r="598" spans="2:12" x14ac:dyDescent="0.25">
      <c r="B598" s="939"/>
      <c r="C598" s="940"/>
      <c r="D598" s="940"/>
      <c r="E598" s="940"/>
      <c r="F598" s="940"/>
      <c r="G598" s="941"/>
      <c r="H598" s="939"/>
      <c r="I598" s="940"/>
      <c r="J598" s="940"/>
      <c r="K598" s="940"/>
      <c r="L598" s="941"/>
    </row>
    <row r="599" spans="2:12" x14ac:dyDescent="0.25">
      <c r="B599" s="939"/>
      <c r="C599" s="940"/>
      <c r="D599" s="940"/>
      <c r="E599" s="940"/>
      <c r="F599" s="940"/>
      <c r="G599" s="941"/>
      <c r="H599" s="939"/>
      <c r="I599" s="940"/>
      <c r="J599" s="940"/>
      <c r="K599" s="940"/>
      <c r="L599" s="941"/>
    </row>
    <row r="600" spans="2:12" x14ac:dyDescent="0.25">
      <c r="B600" s="1083"/>
      <c r="C600" s="1084"/>
      <c r="D600" s="1084"/>
      <c r="E600" s="1084"/>
      <c r="F600" s="1084"/>
      <c r="G600" s="1085"/>
      <c r="H600" s="1083"/>
      <c r="I600" s="1084"/>
      <c r="J600" s="1084"/>
      <c r="K600" s="1084"/>
      <c r="L600" s="1085"/>
    </row>
    <row r="601" spans="2:12" x14ac:dyDescent="0.25">
      <c r="B601" s="1066" t="s">
        <v>699</v>
      </c>
      <c r="C601" s="1078"/>
      <c r="D601" s="1078"/>
      <c r="E601" s="1078"/>
      <c r="F601" s="1078"/>
      <c r="G601" s="1079"/>
      <c r="H601" s="1066" t="s">
        <v>761</v>
      </c>
      <c r="I601" s="1078"/>
      <c r="J601" s="1078"/>
      <c r="K601" s="1078"/>
      <c r="L601" s="1079"/>
    </row>
    <row r="602" spans="2:12" x14ac:dyDescent="0.25">
      <c r="B602" s="1080"/>
      <c r="C602" s="1081"/>
      <c r="D602" s="1081"/>
      <c r="E602" s="1081"/>
      <c r="F602" s="1081"/>
      <c r="G602" s="1082"/>
      <c r="H602" s="1080"/>
      <c r="I602" s="1081"/>
      <c r="J602" s="1081"/>
      <c r="K602" s="1081"/>
      <c r="L602" s="1082"/>
    </row>
    <row r="603" spans="2:12" x14ac:dyDescent="0.25">
      <c r="B603" s="1035" t="s">
        <v>690</v>
      </c>
      <c r="C603" s="1036"/>
      <c r="D603" s="1036"/>
      <c r="E603" s="1036"/>
      <c r="F603" s="1036"/>
      <c r="G603" s="1037"/>
      <c r="H603" s="1035" t="s">
        <v>691</v>
      </c>
      <c r="I603" s="1036"/>
      <c r="J603" s="1036"/>
      <c r="K603" s="1036"/>
      <c r="L603" s="1037"/>
    </row>
    <row r="604" spans="2:12" x14ac:dyDescent="0.25">
      <c r="B604" s="939"/>
      <c r="C604" s="940"/>
      <c r="D604" s="940"/>
      <c r="E604" s="940"/>
      <c r="F604" s="940"/>
      <c r="G604" s="941"/>
      <c r="H604" s="939"/>
      <c r="I604" s="940"/>
      <c r="J604" s="940"/>
      <c r="K604" s="940"/>
      <c r="L604" s="941"/>
    </row>
    <row r="605" spans="2:12" x14ac:dyDescent="0.25">
      <c r="B605" s="939"/>
      <c r="C605" s="940"/>
      <c r="D605" s="940"/>
      <c r="E605" s="940"/>
      <c r="F605" s="940"/>
      <c r="G605" s="941"/>
      <c r="H605" s="939"/>
      <c r="I605" s="940"/>
      <c r="J605" s="940"/>
      <c r="K605" s="940"/>
      <c r="L605" s="941"/>
    </row>
    <row r="606" spans="2:12" x14ac:dyDescent="0.25">
      <c r="B606" s="939"/>
      <c r="C606" s="940"/>
      <c r="D606" s="940"/>
      <c r="E606" s="940"/>
      <c r="F606" s="940"/>
      <c r="G606" s="941"/>
      <c r="H606" s="939"/>
      <c r="I606" s="940"/>
      <c r="J606" s="940"/>
      <c r="K606" s="940"/>
      <c r="L606" s="941"/>
    </row>
    <row r="607" spans="2:12" x14ac:dyDescent="0.25">
      <c r="B607" s="939"/>
      <c r="C607" s="940"/>
      <c r="D607" s="940"/>
      <c r="E607" s="940"/>
      <c r="F607" s="940"/>
      <c r="G607" s="941"/>
      <c r="H607" s="939"/>
      <c r="I607" s="940"/>
      <c r="J607" s="940"/>
      <c r="K607" s="940"/>
      <c r="L607" s="941"/>
    </row>
    <row r="608" spans="2:12" x14ac:dyDescent="0.25">
      <c r="B608" s="939"/>
      <c r="C608" s="940"/>
      <c r="D608" s="940"/>
      <c r="E608" s="940"/>
      <c r="F608" s="940"/>
      <c r="G608" s="941"/>
      <c r="H608" s="939"/>
      <c r="I608" s="940"/>
      <c r="J608" s="940"/>
      <c r="K608" s="940"/>
      <c r="L608" s="941"/>
    </row>
    <row r="609" spans="2:12" x14ac:dyDescent="0.25">
      <c r="B609" s="939"/>
      <c r="C609" s="940"/>
      <c r="D609" s="940"/>
      <c r="E609" s="940"/>
      <c r="F609" s="940"/>
      <c r="G609" s="941"/>
      <c r="H609" s="939"/>
      <c r="I609" s="940"/>
      <c r="J609" s="940"/>
      <c r="K609" s="940"/>
      <c r="L609" s="941"/>
    </row>
    <row r="610" spans="2:12" x14ac:dyDescent="0.25">
      <c r="B610" s="939"/>
      <c r="C610" s="940"/>
      <c r="D610" s="940"/>
      <c r="E610" s="940"/>
      <c r="F610" s="940"/>
      <c r="G610" s="941"/>
      <c r="H610" s="939"/>
      <c r="I610" s="940"/>
      <c r="J610" s="940"/>
      <c r="K610" s="940"/>
      <c r="L610" s="941"/>
    </row>
    <row r="611" spans="2:12" x14ac:dyDescent="0.25">
      <c r="B611" s="939"/>
      <c r="C611" s="940"/>
      <c r="D611" s="940"/>
      <c r="E611" s="940"/>
      <c r="F611" s="940"/>
      <c r="G611" s="941"/>
      <c r="H611" s="939"/>
      <c r="I611" s="940"/>
      <c r="J611" s="940"/>
      <c r="K611" s="940"/>
      <c r="L611" s="941"/>
    </row>
    <row r="612" spans="2:12" x14ac:dyDescent="0.25">
      <c r="B612" s="939"/>
      <c r="C612" s="940"/>
      <c r="D612" s="940"/>
      <c r="E612" s="940"/>
      <c r="F612" s="940"/>
      <c r="G612" s="941"/>
      <c r="H612" s="939"/>
      <c r="I612" s="940"/>
      <c r="J612" s="940"/>
      <c r="K612" s="940"/>
      <c r="L612" s="941"/>
    </row>
    <row r="613" spans="2:12" x14ac:dyDescent="0.25">
      <c r="B613" s="939"/>
      <c r="C613" s="940"/>
      <c r="D613" s="940"/>
      <c r="E613" s="940"/>
      <c r="F613" s="940"/>
      <c r="G613" s="941"/>
      <c r="H613" s="939"/>
      <c r="I613" s="940"/>
      <c r="J613" s="940"/>
      <c r="K613" s="940"/>
      <c r="L613" s="941"/>
    </row>
    <row r="614" spans="2:12" x14ac:dyDescent="0.25">
      <c r="B614" s="939"/>
      <c r="C614" s="940"/>
      <c r="D614" s="940"/>
      <c r="E614" s="940"/>
      <c r="F614" s="940"/>
      <c r="G614" s="941"/>
      <c r="H614" s="939"/>
      <c r="I614" s="940"/>
      <c r="J614" s="940"/>
      <c r="K614" s="940"/>
      <c r="L614" s="941"/>
    </row>
    <row r="615" spans="2:12" x14ac:dyDescent="0.25">
      <c r="B615" s="939"/>
      <c r="C615" s="940"/>
      <c r="D615" s="940"/>
      <c r="E615" s="940"/>
      <c r="F615" s="940"/>
      <c r="G615" s="941"/>
      <c r="H615" s="939"/>
      <c r="I615" s="940"/>
      <c r="J615" s="940"/>
      <c r="K615" s="940"/>
      <c r="L615" s="941"/>
    </row>
    <row r="616" spans="2:12" x14ac:dyDescent="0.25">
      <c r="B616" s="1083"/>
      <c r="C616" s="1084"/>
      <c r="D616" s="1084"/>
      <c r="E616" s="1084"/>
      <c r="F616" s="1084"/>
      <c r="G616" s="1085"/>
      <c r="H616" s="1083"/>
      <c r="I616" s="1084"/>
      <c r="J616" s="1084"/>
      <c r="K616" s="1084"/>
      <c r="L616" s="1085"/>
    </row>
    <row r="617" spans="2:12" ht="15" customHeight="1" x14ac:dyDescent="0.25">
      <c r="B617" s="1066" t="s">
        <v>762</v>
      </c>
      <c r="C617" s="1078"/>
      <c r="D617" s="1078"/>
      <c r="E617" s="1078"/>
      <c r="F617" s="1078"/>
      <c r="G617" s="1079"/>
      <c r="H617" s="1066" t="s">
        <v>762</v>
      </c>
      <c r="I617" s="1078"/>
      <c r="J617" s="1078"/>
      <c r="K617" s="1078"/>
      <c r="L617" s="1079"/>
    </row>
    <row r="618" spans="2:12" x14ac:dyDescent="0.25">
      <c r="B618" s="1080"/>
      <c r="C618" s="1081"/>
      <c r="D618" s="1081"/>
      <c r="E618" s="1081"/>
      <c r="F618" s="1081"/>
      <c r="G618" s="1082"/>
      <c r="H618" s="1080"/>
      <c r="I618" s="1081"/>
      <c r="J618" s="1081"/>
      <c r="K618" s="1081"/>
      <c r="L618" s="1082"/>
    </row>
    <row r="619" spans="2:12" x14ac:dyDescent="0.25">
      <c r="B619" s="1035"/>
      <c r="C619" s="1036"/>
      <c r="D619" s="1036"/>
      <c r="E619" s="1036"/>
      <c r="F619" s="1036"/>
      <c r="G619" s="1037"/>
      <c r="H619" s="1035" t="s">
        <v>691</v>
      </c>
      <c r="I619" s="1036"/>
      <c r="J619" s="1036"/>
      <c r="K619" s="1036"/>
      <c r="L619" s="1037"/>
    </row>
    <row r="620" spans="2:12" x14ac:dyDescent="0.25">
      <c r="B620" s="939"/>
      <c r="C620" s="940"/>
      <c r="D620" s="940"/>
      <c r="E620" s="940"/>
      <c r="F620" s="940"/>
      <c r="G620" s="941"/>
      <c r="H620" s="939"/>
      <c r="I620" s="940"/>
      <c r="J620" s="940"/>
      <c r="K620" s="940"/>
      <c r="L620" s="941"/>
    </row>
    <row r="621" spans="2:12" x14ac:dyDescent="0.25">
      <c r="B621" s="939"/>
      <c r="C621" s="940"/>
      <c r="D621" s="940"/>
      <c r="E621" s="940"/>
      <c r="F621" s="940"/>
      <c r="G621" s="941"/>
      <c r="H621" s="939"/>
      <c r="I621" s="940"/>
      <c r="J621" s="940"/>
      <c r="K621" s="940"/>
      <c r="L621" s="941"/>
    </row>
    <row r="622" spans="2:12" x14ac:dyDescent="0.25">
      <c r="B622" s="939"/>
      <c r="C622" s="940"/>
      <c r="D622" s="940"/>
      <c r="E622" s="940"/>
      <c r="F622" s="940"/>
      <c r="G622" s="941"/>
      <c r="H622" s="939"/>
      <c r="I622" s="940"/>
      <c r="J622" s="940"/>
      <c r="K622" s="940"/>
      <c r="L622" s="941"/>
    </row>
    <row r="623" spans="2:12" x14ac:dyDescent="0.25">
      <c r="B623" s="939"/>
      <c r="C623" s="940"/>
      <c r="D623" s="940"/>
      <c r="E623" s="940"/>
      <c r="F623" s="940"/>
      <c r="G623" s="941"/>
      <c r="H623" s="939"/>
      <c r="I623" s="940"/>
      <c r="J623" s="940"/>
      <c r="K623" s="940"/>
      <c r="L623" s="941"/>
    </row>
    <row r="624" spans="2:12" x14ac:dyDescent="0.25">
      <c r="B624" s="939"/>
      <c r="C624" s="940"/>
      <c r="D624" s="940"/>
      <c r="E624" s="940"/>
      <c r="F624" s="940"/>
      <c r="G624" s="941"/>
      <c r="H624" s="939"/>
      <c r="I624" s="940"/>
      <c r="J624" s="940"/>
      <c r="K624" s="940"/>
      <c r="L624" s="941"/>
    </row>
    <row r="625" spans="2:13" x14ac:dyDescent="0.25">
      <c r="B625" s="939"/>
      <c r="C625" s="940"/>
      <c r="D625" s="940"/>
      <c r="E625" s="940"/>
      <c r="F625" s="940"/>
      <c r="G625" s="941"/>
      <c r="H625" s="939"/>
      <c r="I625" s="940"/>
      <c r="J625" s="940"/>
      <c r="K625" s="940"/>
      <c r="L625" s="941"/>
    </row>
    <row r="626" spans="2:13" x14ac:dyDescent="0.25">
      <c r="B626" s="939"/>
      <c r="C626" s="940"/>
      <c r="D626" s="940"/>
      <c r="E626" s="940"/>
      <c r="F626" s="940"/>
      <c r="G626" s="941"/>
      <c r="H626" s="939"/>
      <c r="I626" s="940"/>
      <c r="J626" s="940"/>
      <c r="K626" s="940"/>
      <c r="L626" s="941"/>
    </row>
    <row r="627" spans="2:13" x14ac:dyDescent="0.25">
      <c r="B627" s="939"/>
      <c r="C627" s="940"/>
      <c r="D627" s="940"/>
      <c r="E627" s="940"/>
      <c r="F627" s="940"/>
      <c r="G627" s="941"/>
      <c r="H627" s="939"/>
      <c r="I627" s="940"/>
      <c r="J627" s="940"/>
      <c r="K627" s="940"/>
      <c r="L627" s="941"/>
    </row>
    <row r="628" spans="2:13" x14ac:dyDescent="0.25">
      <c r="B628" s="939"/>
      <c r="C628" s="940"/>
      <c r="D628" s="940"/>
      <c r="E628" s="940"/>
      <c r="F628" s="940"/>
      <c r="G628" s="941"/>
      <c r="H628" s="939"/>
      <c r="I628" s="940"/>
      <c r="J628" s="940"/>
      <c r="K628" s="940"/>
      <c r="L628" s="941"/>
    </row>
    <row r="629" spans="2:13" x14ac:dyDescent="0.25">
      <c r="B629" s="939"/>
      <c r="C629" s="940"/>
      <c r="D629" s="940"/>
      <c r="E629" s="940"/>
      <c r="F629" s="940"/>
      <c r="G629" s="941"/>
      <c r="H629" s="939"/>
      <c r="I629" s="940"/>
      <c r="J629" s="940"/>
      <c r="K629" s="940"/>
      <c r="L629" s="941"/>
    </row>
    <row r="630" spans="2:13" x14ac:dyDescent="0.25">
      <c r="B630" s="939"/>
      <c r="C630" s="940"/>
      <c r="D630" s="940"/>
      <c r="E630" s="940"/>
      <c r="F630" s="940"/>
      <c r="G630" s="941"/>
      <c r="H630" s="939"/>
      <c r="I630" s="940"/>
      <c r="J630" s="940"/>
      <c r="K630" s="940"/>
      <c r="L630" s="941"/>
    </row>
    <row r="631" spans="2:13" x14ac:dyDescent="0.25">
      <c r="B631" s="939"/>
      <c r="C631" s="940"/>
      <c r="D631" s="940"/>
      <c r="E631" s="940"/>
      <c r="F631" s="940"/>
      <c r="G631" s="941"/>
      <c r="H631" s="939"/>
      <c r="I631" s="940"/>
      <c r="J631" s="940"/>
      <c r="K631" s="940"/>
      <c r="L631" s="941"/>
    </row>
    <row r="632" spans="2:13" x14ac:dyDescent="0.25">
      <c r="B632" s="1083"/>
      <c r="C632" s="1084"/>
      <c r="D632" s="1084"/>
      <c r="E632" s="1084"/>
      <c r="F632" s="1084"/>
      <c r="G632" s="1085"/>
      <c r="H632" s="1083"/>
      <c r="I632" s="1084"/>
      <c r="J632" s="1084"/>
      <c r="K632" s="1084"/>
      <c r="L632" s="1085"/>
    </row>
    <row r="633" spans="2:13" ht="15" customHeight="1" x14ac:dyDescent="0.25">
      <c r="B633" s="1066" t="s">
        <v>1005</v>
      </c>
      <c r="C633" s="1067"/>
      <c r="D633" s="1067"/>
      <c r="E633" s="1067"/>
      <c r="F633" s="1067"/>
      <c r="G633" s="1068"/>
      <c r="H633" s="1066" t="s">
        <v>1006</v>
      </c>
      <c r="I633" s="1067"/>
      <c r="J633" s="1067"/>
      <c r="K633" s="1067"/>
      <c r="L633" s="1067"/>
      <c r="M633" s="1068"/>
    </row>
    <row r="634" spans="2:13" ht="30.75" customHeight="1" x14ac:dyDescent="0.25">
      <c r="B634" s="1069"/>
      <c r="C634" s="1070"/>
      <c r="D634" s="1070"/>
      <c r="E634" s="1070"/>
      <c r="F634" s="1070"/>
      <c r="G634" s="1071"/>
      <c r="H634" s="1069"/>
      <c r="I634" s="1070"/>
      <c r="J634" s="1070"/>
      <c r="K634" s="1070"/>
      <c r="L634" s="1070"/>
      <c r="M634" s="1071"/>
    </row>
    <row r="635" spans="2:13" hidden="1" x14ac:dyDescent="0.25">
      <c r="B635" s="1035" t="s">
        <v>690</v>
      </c>
      <c r="C635" s="1036"/>
      <c r="D635" s="1036"/>
      <c r="E635" s="1036"/>
      <c r="F635" s="1036"/>
      <c r="G635" s="1037"/>
      <c r="H635" s="1035" t="s">
        <v>691</v>
      </c>
      <c r="I635" s="1036"/>
      <c r="J635" s="1036"/>
      <c r="K635" s="1036"/>
      <c r="L635" s="1037"/>
    </row>
    <row r="636" spans="2:13" hidden="1" x14ac:dyDescent="0.25">
      <c r="B636" s="939"/>
      <c r="C636" s="940"/>
      <c r="D636" s="940"/>
      <c r="E636" s="940"/>
      <c r="F636" s="940"/>
      <c r="G636" s="941"/>
      <c r="H636" s="939"/>
      <c r="I636" s="940"/>
      <c r="J636" s="940"/>
      <c r="K636" s="940"/>
      <c r="L636" s="941"/>
    </row>
    <row r="637" spans="2:13" hidden="1" x14ac:dyDescent="0.25">
      <c r="B637" s="939"/>
      <c r="C637" s="940"/>
      <c r="D637" s="940"/>
      <c r="E637" s="940"/>
      <c r="F637" s="940"/>
      <c r="G637" s="941"/>
      <c r="H637" s="939"/>
      <c r="I637" s="940"/>
      <c r="J637" s="940"/>
      <c r="K637" s="940"/>
      <c r="L637" s="941"/>
    </row>
    <row r="638" spans="2:13" hidden="1" x14ac:dyDescent="0.25">
      <c r="B638" s="939"/>
      <c r="C638" s="940"/>
      <c r="D638" s="940"/>
      <c r="E638" s="940"/>
      <c r="F638" s="940"/>
      <c r="G638" s="941"/>
      <c r="H638" s="939"/>
      <c r="I638" s="940"/>
      <c r="J638" s="940"/>
      <c r="K638" s="940"/>
      <c r="L638" s="941"/>
    </row>
    <row r="639" spans="2:13" hidden="1" x14ac:dyDescent="0.25">
      <c r="B639" s="939"/>
      <c r="C639" s="940"/>
      <c r="D639" s="940"/>
      <c r="E639" s="940"/>
      <c r="F639" s="940"/>
      <c r="G639" s="941"/>
      <c r="H639" s="939"/>
      <c r="I639" s="940"/>
      <c r="J639" s="940"/>
      <c r="K639" s="940"/>
      <c r="L639" s="941"/>
    </row>
    <row r="640" spans="2:13" hidden="1" x14ac:dyDescent="0.25">
      <c r="B640" s="939"/>
      <c r="C640" s="940"/>
      <c r="D640" s="940"/>
      <c r="E640" s="940"/>
      <c r="F640" s="940"/>
      <c r="G640" s="941"/>
      <c r="H640" s="939"/>
      <c r="I640" s="940"/>
      <c r="J640" s="940"/>
      <c r="K640" s="940"/>
      <c r="L640" s="941"/>
    </row>
    <row r="641" spans="2:12" hidden="1" x14ac:dyDescent="0.25">
      <c r="B641" s="939"/>
      <c r="C641" s="940"/>
      <c r="D641" s="940"/>
      <c r="E641" s="940"/>
      <c r="F641" s="940"/>
      <c r="G641" s="941"/>
      <c r="H641" s="939"/>
      <c r="I641" s="940"/>
      <c r="J641" s="940"/>
      <c r="K641" s="940"/>
      <c r="L641" s="941"/>
    </row>
    <row r="642" spans="2:12" hidden="1" x14ac:dyDescent="0.25">
      <c r="B642" s="939"/>
      <c r="C642" s="940"/>
      <c r="D642" s="940"/>
      <c r="E642" s="940"/>
      <c r="F642" s="940"/>
      <c r="G642" s="941"/>
      <c r="H642" s="939"/>
      <c r="I642" s="940"/>
      <c r="J642" s="940"/>
      <c r="K642" s="940"/>
      <c r="L642" s="941"/>
    </row>
    <row r="643" spans="2:12" hidden="1" x14ac:dyDescent="0.25">
      <c r="B643" s="939"/>
      <c r="C643" s="940"/>
      <c r="D643" s="940"/>
      <c r="E643" s="940"/>
      <c r="F643" s="940"/>
      <c r="G643" s="941"/>
      <c r="H643" s="939"/>
      <c r="I643" s="940"/>
      <c r="J643" s="940"/>
      <c r="K643" s="940"/>
      <c r="L643" s="941"/>
    </row>
    <row r="644" spans="2:12" hidden="1" x14ac:dyDescent="0.25">
      <c r="B644" s="939"/>
      <c r="C644" s="940"/>
      <c r="D644" s="940"/>
      <c r="E644" s="940"/>
      <c r="F644" s="940"/>
      <c r="G644" s="941"/>
      <c r="H644" s="939"/>
      <c r="I644" s="940"/>
      <c r="J644" s="940"/>
      <c r="K644" s="940"/>
      <c r="L644" s="941"/>
    </row>
    <row r="645" spans="2:12" hidden="1" x14ac:dyDescent="0.25">
      <c r="B645" s="939"/>
      <c r="C645" s="940"/>
      <c r="D645" s="940"/>
      <c r="E645" s="940"/>
      <c r="F645" s="940"/>
      <c r="G645" s="941"/>
      <c r="H645" s="939"/>
      <c r="I645" s="940"/>
      <c r="J645" s="940"/>
      <c r="K645" s="940"/>
      <c r="L645" s="941"/>
    </row>
    <row r="646" spans="2:12" hidden="1" x14ac:dyDescent="0.25">
      <c r="B646" s="939"/>
      <c r="C646" s="940"/>
      <c r="D646" s="940"/>
      <c r="E646" s="940"/>
      <c r="F646" s="940"/>
      <c r="G646" s="941"/>
      <c r="H646" s="939"/>
      <c r="I646" s="940"/>
      <c r="J646" s="940"/>
      <c r="K646" s="940"/>
      <c r="L646" s="941"/>
    </row>
    <row r="647" spans="2:12" hidden="1" x14ac:dyDescent="0.25">
      <c r="B647" s="939"/>
      <c r="C647" s="940"/>
      <c r="D647" s="940"/>
      <c r="E647" s="940"/>
      <c r="F647" s="940"/>
      <c r="G647" s="941"/>
      <c r="H647" s="939"/>
      <c r="I647" s="940"/>
      <c r="J647" s="940"/>
      <c r="K647" s="940"/>
      <c r="L647" s="941"/>
    </row>
    <row r="648" spans="2:12" hidden="1" x14ac:dyDescent="0.25">
      <c r="B648" s="1083"/>
      <c r="C648" s="1084"/>
      <c r="D648" s="1084"/>
      <c r="E648" s="1084"/>
      <c r="F648" s="1084"/>
      <c r="G648" s="1085"/>
      <c r="H648" s="1083"/>
      <c r="I648" s="1084"/>
      <c r="J648" s="1084"/>
      <c r="K648" s="1084"/>
      <c r="L648" s="1085"/>
    </row>
    <row r="649" spans="2:12" hidden="1" x14ac:dyDescent="0.25">
      <c r="B649" s="1087"/>
      <c r="C649" s="1088"/>
      <c r="D649" s="1088"/>
      <c r="E649" s="1088"/>
      <c r="F649" s="1088"/>
      <c r="G649" s="1089"/>
      <c r="H649" s="1087"/>
      <c r="I649" s="1088"/>
      <c r="J649" s="1088"/>
      <c r="K649" s="1088"/>
      <c r="L649" s="1089"/>
    </row>
    <row r="650" spans="2:12" ht="1.5" customHeight="1" thickBot="1" x14ac:dyDescent="0.3">
      <c r="B650" s="1090"/>
      <c r="C650" s="943"/>
      <c r="D650" s="943"/>
      <c r="E650" s="943"/>
      <c r="F650" s="943"/>
      <c r="G650" s="1091"/>
      <c r="H650" s="1090"/>
      <c r="I650" s="943"/>
      <c r="J650" s="943"/>
      <c r="K650" s="943"/>
      <c r="L650" s="1091"/>
    </row>
    <row r="651" spans="2:12" ht="25.5" customHeight="1" thickBot="1" x14ac:dyDescent="0.3">
      <c r="B651" s="1092" t="s">
        <v>700</v>
      </c>
      <c r="C651" s="1093"/>
      <c r="D651" s="1093"/>
      <c r="E651" s="1093"/>
      <c r="F651" s="1093"/>
      <c r="G651" s="1093"/>
      <c r="H651" s="1093"/>
      <c r="I651" s="1093"/>
      <c r="J651" s="1093"/>
      <c r="K651" s="1093"/>
      <c r="L651" s="1094"/>
    </row>
    <row r="652" spans="2:12" x14ac:dyDescent="0.25">
      <c r="B652" s="939" t="s">
        <v>690</v>
      </c>
      <c r="C652" s="940"/>
      <c r="D652" s="940"/>
      <c r="E652" s="940"/>
      <c r="F652" s="940"/>
      <c r="G652" s="941"/>
      <c r="H652" s="939" t="s">
        <v>691</v>
      </c>
      <c r="I652" s="940"/>
      <c r="J652" s="940"/>
      <c r="K652" s="940"/>
      <c r="L652" s="941"/>
    </row>
    <row r="653" spans="2:12" x14ac:dyDescent="0.25">
      <c r="B653" s="939"/>
      <c r="C653" s="940"/>
      <c r="D653" s="940"/>
      <c r="E653" s="940"/>
      <c r="F653" s="940"/>
      <c r="G653" s="941"/>
      <c r="H653" s="939"/>
      <c r="I653" s="940"/>
      <c r="J653" s="940"/>
      <c r="K653" s="940"/>
      <c r="L653" s="941"/>
    </row>
    <row r="654" spans="2:12" x14ac:dyDescent="0.25">
      <c r="B654" s="939"/>
      <c r="C654" s="940"/>
      <c r="D654" s="940"/>
      <c r="E654" s="940"/>
      <c r="F654" s="940"/>
      <c r="G654" s="941"/>
      <c r="H654" s="939"/>
      <c r="I654" s="940"/>
      <c r="J654" s="940"/>
      <c r="K654" s="940"/>
      <c r="L654" s="941"/>
    </row>
    <row r="655" spans="2:12" x14ac:dyDescent="0.25">
      <c r="B655" s="939"/>
      <c r="C655" s="940"/>
      <c r="D655" s="940"/>
      <c r="E655" s="940"/>
      <c r="F655" s="940"/>
      <c r="G655" s="941"/>
      <c r="H655" s="939"/>
      <c r="I655" s="940"/>
      <c r="J655" s="940"/>
      <c r="K655" s="940"/>
      <c r="L655" s="941"/>
    </row>
    <row r="656" spans="2:12" x14ac:dyDescent="0.25">
      <c r="B656" s="939"/>
      <c r="C656" s="940"/>
      <c r="D656" s="940"/>
      <c r="E656" s="940"/>
      <c r="F656" s="940"/>
      <c r="G656" s="941"/>
      <c r="H656" s="939"/>
      <c r="I656" s="940"/>
      <c r="J656" s="940"/>
      <c r="K656" s="940"/>
      <c r="L656" s="941"/>
    </row>
    <row r="657" spans="2:12" x14ac:dyDescent="0.25">
      <c r="B657" s="939"/>
      <c r="C657" s="940"/>
      <c r="D657" s="940"/>
      <c r="E657" s="940"/>
      <c r="F657" s="940"/>
      <c r="G657" s="941"/>
      <c r="H657" s="939"/>
      <c r="I657" s="940"/>
      <c r="J657" s="940"/>
      <c r="K657" s="940"/>
      <c r="L657" s="941"/>
    </row>
    <row r="658" spans="2:12" x14ac:dyDescent="0.25">
      <c r="B658" s="939"/>
      <c r="C658" s="940"/>
      <c r="D658" s="940"/>
      <c r="E658" s="940"/>
      <c r="F658" s="940"/>
      <c r="G658" s="941"/>
      <c r="H658" s="939"/>
      <c r="I658" s="940"/>
      <c r="J658" s="940"/>
      <c r="K658" s="940"/>
      <c r="L658" s="941"/>
    </row>
    <row r="659" spans="2:12" x14ac:dyDescent="0.25">
      <c r="B659" s="939"/>
      <c r="C659" s="940"/>
      <c r="D659" s="940"/>
      <c r="E659" s="940"/>
      <c r="F659" s="940"/>
      <c r="G659" s="941"/>
      <c r="H659" s="939"/>
      <c r="I659" s="940"/>
      <c r="J659" s="940"/>
      <c r="K659" s="940"/>
      <c r="L659" s="941"/>
    </row>
    <row r="660" spans="2:12" x14ac:dyDescent="0.25">
      <c r="B660" s="939"/>
      <c r="C660" s="940"/>
      <c r="D660" s="940"/>
      <c r="E660" s="940"/>
      <c r="F660" s="940"/>
      <c r="G660" s="941"/>
      <c r="H660" s="939"/>
      <c r="I660" s="940"/>
      <c r="J660" s="940"/>
      <c r="K660" s="940"/>
      <c r="L660" s="941"/>
    </row>
    <row r="661" spans="2:12" x14ac:dyDescent="0.25">
      <c r="B661" s="939"/>
      <c r="C661" s="940"/>
      <c r="D661" s="940"/>
      <c r="E661" s="940"/>
      <c r="F661" s="940"/>
      <c r="G661" s="941"/>
      <c r="H661" s="939"/>
      <c r="I661" s="940"/>
      <c r="J661" s="940"/>
      <c r="K661" s="940"/>
      <c r="L661" s="941"/>
    </row>
    <row r="662" spans="2:12" x14ac:dyDescent="0.25">
      <c r="B662" s="939"/>
      <c r="C662" s="940"/>
      <c r="D662" s="940"/>
      <c r="E662" s="940"/>
      <c r="F662" s="940"/>
      <c r="G662" s="941"/>
      <c r="H662" s="939"/>
      <c r="I662" s="940"/>
      <c r="J662" s="940"/>
      <c r="K662" s="940"/>
      <c r="L662" s="941"/>
    </row>
    <row r="663" spans="2:12" x14ac:dyDescent="0.25">
      <c r="B663" s="939"/>
      <c r="C663" s="940"/>
      <c r="D663" s="940"/>
      <c r="E663" s="940"/>
      <c r="F663" s="940"/>
      <c r="G663" s="941"/>
      <c r="H663" s="939"/>
      <c r="I663" s="940"/>
      <c r="J663" s="940"/>
      <c r="K663" s="940"/>
      <c r="L663" s="941"/>
    </row>
    <row r="664" spans="2:12" x14ac:dyDescent="0.25">
      <c r="B664" s="939"/>
      <c r="C664" s="940"/>
      <c r="D664" s="940"/>
      <c r="E664" s="940"/>
      <c r="F664" s="940"/>
      <c r="G664" s="941"/>
      <c r="H664" s="939"/>
      <c r="I664" s="940"/>
      <c r="J664" s="940"/>
      <c r="K664" s="940"/>
      <c r="L664" s="941"/>
    </row>
    <row r="665" spans="2:12" x14ac:dyDescent="0.25">
      <c r="B665" s="1083"/>
      <c r="C665" s="1084"/>
      <c r="D665" s="1084"/>
      <c r="E665" s="1084"/>
      <c r="F665" s="1084"/>
      <c r="G665" s="1085"/>
      <c r="H665" s="1083"/>
      <c r="I665" s="1084"/>
      <c r="J665" s="1084"/>
      <c r="K665" s="1084"/>
      <c r="L665" s="1085"/>
    </row>
    <row r="666" spans="2:12" ht="15" customHeight="1" x14ac:dyDescent="0.25">
      <c r="B666" s="1066" t="s">
        <v>857</v>
      </c>
      <c r="C666" s="1067"/>
      <c r="D666" s="1067"/>
      <c r="E666" s="1067"/>
      <c r="F666" s="1067"/>
      <c r="G666" s="1068"/>
      <c r="H666" s="1066" t="s">
        <v>857</v>
      </c>
      <c r="I666" s="1067"/>
      <c r="J666" s="1067"/>
      <c r="K666" s="1067"/>
      <c r="L666" s="1068"/>
    </row>
    <row r="667" spans="2:12" x14ac:dyDescent="0.25">
      <c r="B667" s="1069"/>
      <c r="C667" s="1070"/>
      <c r="D667" s="1070"/>
      <c r="E667" s="1070"/>
      <c r="F667" s="1070"/>
      <c r="G667" s="1071"/>
      <c r="H667" s="1069"/>
      <c r="I667" s="1070"/>
      <c r="J667" s="1070"/>
      <c r="K667" s="1070"/>
      <c r="L667" s="1071"/>
    </row>
    <row r="668" spans="2:12" x14ac:dyDescent="0.25">
      <c r="B668" s="939" t="s">
        <v>690</v>
      </c>
      <c r="C668" s="940"/>
      <c r="D668" s="940"/>
      <c r="E668" s="940"/>
      <c r="F668" s="940"/>
      <c r="G668" s="941"/>
      <c r="H668" s="939" t="s">
        <v>691</v>
      </c>
      <c r="I668" s="940"/>
      <c r="J668" s="940"/>
      <c r="K668" s="940"/>
      <c r="L668" s="941"/>
    </row>
    <row r="669" spans="2:12" x14ac:dyDescent="0.25">
      <c r="B669" s="939"/>
      <c r="C669" s="940"/>
      <c r="D669" s="940"/>
      <c r="E669" s="940"/>
      <c r="F669" s="940"/>
      <c r="G669" s="941"/>
      <c r="H669" s="939"/>
      <c r="I669" s="940"/>
      <c r="J669" s="940"/>
      <c r="K669" s="940"/>
      <c r="L669" s="941"/>
    </row>
    <row r="670" spans="2:12" x14ac:dyDescent="0.25">
      <c r="B670" s="939"/>
      <c r="C670" s="940"/>
      <c r="D670" s="940"/>
      <c r="E670" s="940"/>
      <c r="F670" s="940"/>
      <c r="G670" s="941"/>
      <c r="H670" s="939"/>
      <c r="I670" s="940"/>
      <c r="J670" s="940"/>
      <c r="K670" s="940"/>
      <c r="L670" s="941"/>
    </row>
    <row r="671" spans="2:12" x14ac:dyDescent="0.25">
      <c r="B671" s="939"/>
      <c r="C671" s="940"/>
      <c r="D671" s="940"/>
      <c r="E671" s="940"/>
      <c r="F671" s="940"/>
      <c r="G671" s="941"/>
      <c r="H671" s="939"/>
      <c r="I671" s="940"/>
      <c r="J671" s="940"/>
      <c r="K671" s="940"/>
      <c r="L671" s="941"/>
    </row>
    <row r="672" spans="2:12" x14ac:dyDescent="0.25">
      <c r="B672" s="939"/>
      <c r="C672" s="940"/>
      <c r="D672" s="940"/>
      <c r="E672" s="940"/>
      <c r="F672" s="940"/>
      <c r="G672" s="941"/>
      <c r="H672" s="939"/>
      <c r="I672" s="940"/>
      <c r="J672" s="940"/>
      <c r="K672" s="940"/>
      <c r="L672" s="941"/>
    </row>
    <row r="673" spans="2:12" x14ac:dyDescent="0.25">
      <c r="B673" s="939"/>
      <c r="C673" s="940"/>
      <c r="D673" s="940"/>
      <c r="E673" s="940"/>
      <c r="F673" s="940"/>
      <c r="G673" s="941"/>
      <c r="H673" s="939"/>
      <c r="I673" s="940"/>
      <c r="J673" s="940"/>
      <c r="K673" s="940"/>
      <c r="L673" s="941"/>
    </row>
    <row r="674" spans="2:12" x14ac:dyDescent="0.25">
      <c r="B674" s="939"/>
      <c r="C674" s="940"/>
      <c r="D674" s="940"/>
      <c r="E674" s="940"/>
      <c r="F674" s="940"/>
      <c r="G674" s="941"/>
      <c r="H674" s="939"/>
      <c r="I674" s="940"/>
      <c r="J674" s="940"/>
      <c r="K674" s="940"/>
      <c r="L674" s="941"/>
    </row>
    <row r="675" spans="2:12" x14ac:dyDescent="0.25">
      <c r="B675" s="939"/>
      <c r="C675" s="940"/>
      <c r="D675" s="940"/>
      <c r="E675" s="940"/>
      <c r="F675" s="940"/>
      <c r="G675" s="941"/>
      <c r="H675" s="939"/>
      <c r="I675" s="940"/>
      <c r="J675" s="940"/>
      <c r="K675" s="940"/>
      <c r="L675" s="941"/>
    </row>
    <row r="676" spans="2:12" x14ac:dyDescent="0.25">
      <c r="B676" s="939"/>
      <c r="C676" s="940"/>
      <c r="D676" s="940"/>
      <c r="E676" s="940"/>
      <c r="F676" s="940"/>
      <c r="G676" s="941"/>
      <c r="H676" s="939"/>
      <c r="I676" s="940"/>
      <c r="J676" s="940"/>
      <c r="K676" s="940"/>
      <c r="L676" s="941"/>
    </row>
    <row r="677" spans="2:12" x14ac:dyDescent="0.25">
      <c r="B677" s="939"/>
      <c r="C677" s="940"/>
      <c r="D677" s="940"/>
      <c r="E677" s="940"/>
      <c r="F677" s="940"/>
      <c r="G677" s="941"/>
      <c r="H677" s="939"/>
      <c r="I677" s="940"/>
      <c r="J677" s="940"/>
      <c r="K677" s="940"/>
      <c r="L677" s="941"/>
    </row>
    <row r="678" spans="2:12" x14ac:dyDescent="0.25">
      <c r="B678" s="939"/>
      <c r="C678" s="940"/>
      <c r="D678" s="940"/>
      <c r="E678" s="940"/>
      <c r="F678" s="940"/>
      <c r="G678" s="941"/>
      <c r="H678" s="939"/>
      <c r="I678" s="940"/>
      <c r="J678" s="940"/>
      <c r="K678" s="940"/>
      <c r="L678" s="941"/>
    </row>
    <row r="679" spans="2:12" x14ac:dyDescent="0.25">
      <c r="B679" s="939"/>
      <c r="C679" s="940"/>
      <c r="D679" s="940"/>
      <c r="E679" s="940"/>
      <c r="F679" s="940"/>
      <c r="G679" s="941"/>
      <c r="H679" s="939"/>
      <c r="I679" s="940"/>
      <c r="J679" s="940"/>
      <c r="K679" s="940"/>
      <c r="L679" s="941"/>
    </row>
    <row r="680" spans="2:12" x14ac:dyDescent="0.25">
      <c r="B680" s="939"/>
      <c r="C680" s="940"/>
      <c r="D680" s="940"/>
      <c r="E680" s="940"/>
      <c r="F680" s="940"/>
      <c r="G680" s="941"/>
      <c r="H680" s="939"/>
      <c r="I680" s="940"/>
      <c r="J680" s="940"/>
      <c r="K680" s="940"/>
      <c r="L680" s="941"/>
    </row>
    <row r="681" spans="2:12" x14ac:dyDescent="0.25">
      <c r="B681" s="1083"/>
      <c r="C681" s="1084"/>
      <c r="D681" s="1084"/>
      <c r="E681" s="1084"/>
      <c r="F681" s="1084"/>
      <c r="G681" s="1085"/>
      <c r="H681" s="1083"/>
      <c r="I681" s="1084"/>
      <c r="J681" s="1084"/>
      <c r="K681" s="1084"/>
      <c r="L681" s="1085"/>
    </row>
    <row r="682" spans="2:12" x14ac:dyDescent="0.25">
      <c r="B682" s="1066" t="s">
        <v>746</v>
      </c>
      <c r="C682" s="1078"/>
      <c r="D682" s="1078"/>
      <c r="E682" s="1078"/>
      <c r="F682" s="1078"/>
      <c r="G682" s="1079"/>
      <c r="H682" s="1066" t="s">
        <v>763</v>
      </c>
      <c r="I682" s="1078"/>
      <c r="J682" s="1078"/>
      <c r="K682" s="1078"/>
      <c r="L682" s="1079"/>
    </row>
    <row r="683" spans="2:12" x14ac:dyDescent="0.25">
      <c r="B683" s="1080"/>
      <c r="C683" s="1081"/>
      <c r="D683" s="1081"/>
      <c r="E683" s="1081"/>
      <c r="F683" s="1081"/>
      <c r="G683" s="1082"/>
      <c r="H683" s="1080"/>
      <c r="I683" s="1081"/>
      <c r="J683" s="1081"/>
      <c r="K683" s="1081"/>
      <c r="L683" s="1082"/>
    </row>
    <row r="684" spans="2:12" hidden="1" x14ac:dyDescent="0.25">
      <c r="B684" s="939"/>
      <c r="C684" s="940"/>
      <c r="D684" s="940"/>
      <c r="E684" s="940"/>
      <c r="F684" s="940"/>
      <c r="G684" s="941"/>
      <c r="H684" s="939"/>
      <c r="I684" s="940"/>
      <c r="J684" s="940"/>
      <c r="K684" s="940"/>
      <c r="L684" s="941"/>
    </row>
    <row r="685" spans="2:12" hidden="1" x14ac:dyDescent="0.25">
      <c r="B685" s="939"/>
      <c r="C685" s="940"/>
      <c r="D685" s="940"/>
      <c r="E685" s="940"/>
      <c r="F685" s="940"/>
      <c r="G685" s="941"/>
      <c r="H685" s="939"/>
      <c r="I685" s="940"/>
      <c r="J685" s="940"/>
      <c r="K685" s="940"/>
      <c r="L685" s="941"/>
    </row>
    <row r="686" spans="2:12" hidden="1" x14ac:dyDescent="0.25">
      <c r="B686" s="939"/>
      <c r="C686" s="940"/>
      <c r="D686" s="940"/>
      <c r="E686" s="940"/>
      <c r="F686" s="940"/>
      <c r="G686" s="941"/>
      <c r="H686" s="939"/>
      <c r="I686" s="940"/>
      <c r="J686" s="940"/>
      <c r="K686" s="940"/>
      <c r="L686" s="941"/>
    </row>
    <row r="687" spans="2:12" hidden="1" x14ac:dyDescent="0.25">
      <c r="B687" s="939"/>
      <c r="C687" s="940"/>
      <c r="D687" s="940"/>
      <c r="E687" s="940"/>
      <c r="F687" s="940"/>
      <c r="G687" s="941"/>
      <c r="H687" s="939"/>
      <c r="I687" s="940"/>
      <c r="J687" s="940"/>
      <c r="K687" s="940"/>
      <c r="L687" s="941"/>
    </row>
    <row r="688" spans="2:12" hidden="1" x14ac:dyDescent="0.25">
      <c r="B688" s="939"/>
      <c r="C688" s="940"/>
      <c r="D688" s="940"/>
      <c r="E688" s="940"/>
      <c r="F688" s="940"/>
      <c r="G688" s="941"/>
      <c r="H688" s="939"/>
      <c r="I688" s="940"/>
      <c r="J688" s="940"/>
      <c r="K688" s="940"/>
      <c r="L688" s="941"/>
    </row>
    <row r="689" spans="2:12" hidden="1" x14ac:dyDescent="0.25">
      <c r="B689" s="939"/>
      <c r="C689" s="940"/>
      <c r="D689" s="940"/>
      <c r="E689" s="940"/>
      <c r="F689" s="940"/>
      <c r="G689" s="941"/>
      <c r="H689" s="939"/>
      <c r="I689" s="940"/>
      <c r="J689" s="940"/>
      <c r="K689" s="940"/>
      <c r="L689" s="941"/>
    </row>
    <row r="690" spans="2:12" hidden="1" x14ac:dyDescent="0.25">
      <c r="B690" s="939"/>
      <c r="C690" s="940"/>
      <c r="D690" s="940"/>
      <c r="E690" s="940"/>
      <c r="F690" s="940"/>
      <c r="G690" s="941"/>
      <c r="H690" s="939"/>
      <c r="I690" s="940"/>
      <c r="J690" s="940"/>
      <c r="K690" s="940"/>
      <c r="L690" s="941"/>
    </row>
    <row r="691" spans="2:12" hidden="1" x14ac:dyDescent="0.25">
      <c r="B691" s="939"/>
      <c r="C691" s="940"/>
      <c r="D691" s="940"/>
      <c r="E691" s="940"/>
      <c r="F691" s="940"/>
      <c r="G691" s="941"/>
      <c r="H691" s="939"/>
      <c r="I691" s="940"/>
      <c r="J691" s="940"/>
      <c r="K691" s="940"/>
      <c r="L691" s="941"/>
    </row>
    <row r="692" spans="2:12" hidden="1" x14ac:dyDescent="0.25">
      <c r="B692" s="939"/>
      <c r="C692" s="940"/>
      <c r="D692" s="940"/>
      <c r="E692" s="940"/>
      <c r="F692" s="940"/>
      <c r="G692" s="941"/>
      <c r="H692" s="939"/>
      <c r="I692" s="940"/>
      <c r="J692" s="940"/>
      <c r="K692" s="940"/>
      <c r="L692" s="941"/>
    </row>
    <row r="693" spans="2:12" hidden="1" x14ac:dyDescent="0.25">
      <c r="B693" s="939"/>
      <c r="C693" s="940"/>
      <c r="D693" s="940"/>
      <c r="E693" s="940"/>
      <c r="F693" s="940"/>
      <c r="G693" s="941"/>
      <c r="H693" s="939"/>
      <c r="I693" s="940"/>
      <c r="J693" s="940"/>
      <c r="K693" s="940"/>
      <c r="L693" s="941"/>
    </row>
    <row r="694" spans="2:12" hidden="1" x14ac:dyDescent="0.25">
      <c r="B694" s="939"/>
      <c r="C694" s="940"/>
      <c r="D694" s="940"/>
      <c r="E694" s="940"/>
      <c r="F694" s="940"/>
      <c r="G694" s="941"/>
      <c r="H694" s="939"/>
      <c r="I694" s="940"/>
      <c r="J694" s="940"/>
      <c r="K694" s="940"/>
      <c r="L694" s="941"/>
    </row>
    <row r="695" spans="2:12" hidden="1" x14ac:dyDescent="0.25">
      <c r="B695" s="939"/>
      <c r="C695" s="940"/>
      <c r="D695" s="940"/>
      <c r="E695" s="940"/>
      <c r="F695" s="940"/>
      <c r="G695" s="941"/>
      <c r="H695" s="939"/>
      <c r="I695" s="940"/>
      <c r="J695" s="940"/>
      <c r="K695" s="940"/>
      <c r="L695" s="941"/>
    </row>
    <row r="696" spans="2:12" hidden="1" x14ac:dyDescent="0.25">
      <c r="B696" s="939"/>
      <c r="C696" s="940"/>
      <c r="D696" s="940"/>
      <c r="E696" s="940"/>
      <c r="F696" s="940"/>
      <c r="G696" s="941"/>
      <c r="H696" s="939"/>
      <c r="I696" s="940"/>
      <c r="J696" s="940"/>
      <c r="K696" s="940"/>
      <c r="L696" s="941"/>
    </row>
    <row r="697" spans="2:12" hidden="1" x14ac:dyDescent="0.25">
      <c r="B697" s="1083"/>
      <c r="C697" s="1084"/>
      <c r="D697" s="1084"/>
      <c r="E697" s="1084"/>
      <c r="F697" s="1084"/>
      <c r="G697" s="1085"/>
      <c r="H697" s="1083"/>
      <c r="I697" s="1084"/>
      <c r="J697" s="1084"/>
      <c r="K697" s="1084"/>
      <c r="L697" s="1085"/>
    </row>
    <row r="698" spans="2:12" hidden="1" x14ac:dyDescent="0.25">
      <c r="B698" s="1066"/>
      <c r="C698" s="1078"/>
      <c r="D698" s="1078"/>
      <c r="E698" s="1078"/>
      <c r="F698" s="1078"/>
      <c r="G698" s="1079"/>
      <c r="H698" s="1087"/>
      <c r="I698" s="1088"/>
      <c r="J698" s="1088"/>
      <c r="K698" s="1088"/>
      <c r="L698" s="1089"/>
    </row>
    <row r="699" spans="2:12" hidden="1" x14ac:dyDescent="0.25">
      <c r="B699" s="1080"/>
      <c r="C699" s="1081"/>
      <c r="D699" s="1081"/>
      <c r="E699" s="1081"/>
      <c r="F699" s="1081"/>
      <c r="G699" s="1082"/>
      <c r="H699" s="1095"/>
      <c r="I699" s="1096"/>
      <c r="J699" s="1096"/>
      <c r="K699" s="1096"/>
      <c r="L699" s="1097"/>
    </row>
    <row r="700" spans="2:12" hidden="1" x14ac:dyDescent="0.25">
      <c r="B700" s="939"/>
      <c r="C700" s="940"/>
      <c r="D700" s="940"/>
      <c r="E700" s="940"/>
      <c r="F700" s="940"/>
      <c r="G700" s="941"/>
      <c r="H700" s="939"/>
      <c r="I700" s="940"/>
      <c r="J700" s="940"/>
      <c r="K700" s="940"/>
      <c r="L700" s="941"/>
    </row>
    <row r="701" spans="2:12" hidden="1" x14ac:dyDescent="0.25">
      <c r="B701" s="939"/>
      <c r="C701" s="940"/>
      <c r="D701" s="940"/>
      <c r="E701" s="940"/>
      <c r="F701" s="940"/>
      <c r="G701" s="941"/>
      <c r="H701" s="939"/>
      <c r="I701" s="940"/>
      <c r="J701" s="940"/>
      <c r="K701" s="940"/>
      <c r="L701" s="941"/>
    </row>
    <row r="702" spans="2:12" hidden="1" x14ac:dyDescent="0.25">
      <c r="B702" s="939"/>
      <c r="C702" s="940"/>
      <c r="D702" s="940"/>
      <c r="E702" s="940"/>
      <c r="F702" s="940"/>
      <c r="G702" s="941"/>
      <c r="H702" s="939"/>
      <c r="I702" s="940"/>
      <c r="J702" s="940"/>
      <c r="K702" s="940"/>
      <c r="L702" s="941"/>
    </row>
    <row r="703" spans="2:12" hidden="1" x14ac:dyDescent="0.25">
      <c r="B703" s="939"/>
      <c r="C703" s="940"/>
      <c r="D703" s="940"/>
      <c r="E703" s="940"/>
      <c r="F703" s="940"/>
      <c r="G703" s="941"/>
      <c r="H703" s="939"/>
      <c r="I703" s="940"/>
      <c r="J703" s="940"/>
      <c r="K703" s="940"/>
      <c r="L703" s="941"/>
    </row>
    <row r="704" spans="2:12" hidden="1" x14ac:dyDescent="0.25">
      <c r="B704" s="939"/>
      <c r="C704" s="940"/>
      <c r="D704" s="940"/>
      <c r="E704" s="940"/>
      <c r="F704" s="940"/>
      <c r="G704" s="941"/>
      <c r="H704" s="939"/>
      <c r="I704" s="940"/>
      <c r="J704" s="940"/>
      <c r="K704" s="940"/>
      <c r="L704" s="941"/>
    </row>
    <row r="705" spans="2:12" hidden="1" x14ac:dyDescent="0.25">
      <c r="B705" s="939"/>
      <c r="C705" s="940"/>
      <c r="D705" s="940"/>
      <c r="E705" s="940"/>
      <c r="F705" s="940"/>
      <c r="G705" s="941"/>
      <c r="H705" s="939"/>
      <c r="I705" s="940"/>
      <c r="J705" s="940"/>
      <c r="K705" s="940"/>
      <c r="L705" s="941"/>
    </row>
    <row r="706" spans="2:12" hidden="1" x14ac:dyDescent="0.25">
      <c r="B706" s="939"/>
      <c r="C706" s="940"/>
      <c r="D706" s="940"/>
      <c r="E706" s="940"/>
      <c r="F706" s="940"/>
      <c r="G706" s="941"/>
      <c r="H706" s="939"/>
      <c r="I706" s="940"/>
      <c r="J706" s="940"/>
      <c r="K706" s="940"/>
      <c r="L706" s="941"/>
    </row>
    <row r="707" spans="2:12" hidden="1" x14ac:dyDescent="0.25">
      <c r="B707" s="939"/>
      <c r="C707" s="940"/>
      <c r="D707" s="940"/>
      <c r="E707" s="940"/>
      <c r="F707" s="940"/>
      <c r="G707" s="941"/>
      <c r="H707" s="939"/>
      <c r="I707" s="940"/>
      <c r="J707" s="940"/>
      <c r="K707" s="940"/>
      <c r="L707" s="941"/>
    </row>
    <row r="708" spans="2:12" hidden="1" x14ac:dyDescent="0.25">
      <c r="B708" s="939"/>
      <c r="C708" s="940"/>
      <c r="D708" s="940"/>
      <c r="E708" s="940"/>
      <c r="F708" s="940"/>
      <c r="G708" s="941"/>
      <c r="H708" s="939"/>
      <c r="I708" s="940"/>
      <c r="J708" s="940"/>
      <c r="K708" s="940"/>
      <c r="L708" s="941"/>
    </row>
    <row r="709" spans="2:12" hidden="1" x14ac:dyDescent="0.25">
      <c r="B709" s="939"/>
      <c r="C709" s="940"/>
      <c r="D709" s="940"/>
      <c r="E709" s="940"/>
      <c r="F709" s="940"/>
      <c r="G709" s="941"/>
      <c r="H709" s="939"/>
      <c r="I709" s="940"/>
      <c r="J709" s="940"/>
      <c r="K709" s="940"/>
      <c r="L709" s="941"/>
    </row>
    <row r="710" spans="2:12" hidden="1" x14ac:dyDescent="0.25">
      <c r="B710" s="939"/>
      <c r="C710" s="940"/>
      <c r="D710" s="940"/>
      <c r="E710" s="940"/>
      <c r="F710" s="940"/>
      <c r="G710" s="941"/>
      <c r="H710" s="939"/>
      <c r="I710" s="940"/>
      <c r="J710" s="940"/>
      <c r="K710" s="940"/>
      <c r="L710" s="941"/>
    </row>
    <row r="711" spans="2:12" hidden="1" x14ac:dyDescent="0.25">
      <c r="B711" s="939"/>
      <c r="C711" s="940"/>
      <c r="D711" s="940"/>
      <c r="E711" s="940"/>
      <c r="F711" s="940"/>
      <c r="G711" s="941"/>
      <c r="H711" s="939"/>
      <c r="I711" s="940"/>
      <c r="J711" s="940"/>
      <c r="K711" s="940"/>
      <c r="L711" s="941"/>
    </row>
    <row r="712" spans="2:12" hidden="1" x14ac:dyDescent="0.25">
      <c r="B712" s="939"/>
      <c r="C712" s="940"/>
      <c r="D712" s="940"/>
      <c r="E712" s="940"/>
      <c r="F712" s="940"/>
      <c r="G712" s="941"/>
      <c r="H712" s="939"/>
      <c r="I712" s="940"/>
      <c r="J712" s="940"/>
      <c r="K712" s="940"/>
      <c r="L712" s="941"/>
    </row>
    <row r="713" spans="2:12" hidden="1" x14ac:dyDescent="0.25">
      <c r="B713" s="1083"/>
      <c r="C713" s="1084"/>
      <c r="D713" s="1084"/>
      <c r="E713" s="1084"/>
      <c r="F713" s="1084"/>
      <c r="G713" s="1085"/>
      <c r="H713" s="1083"/>
      <c r="I713" s="1084"/>
      <c r="J713" s="1084"/>
      <c r="K713" s="1084"/>
      <c r="L713" s="1085"/>
    </row>
    <row r="714" spans="2:12" hidden="1" x14ac:dyDescent="0.25">
      <c r="B714" s="1086"/>
      <c r="C714" s="1078"/>
      <c r="D714" s="1078"/>
      <c r="E714" s="1078"/>
      <c r="F714" s="1078"/>
      <c r="G714" s="1079"/>
      <c r="H714" s="1087"/>
      <c r="I714" s="1088"/>
      <c r="J714" s="1088"/>
      <c r="K714" s="1088"/>
      <c r="L714" s="1089"/>
    </row>
    <row r="715" spans="2:12" hidden="1" x14ac:dyDescent="0.25">
      <c r="B715" s="1080"/>
      <c r="C715" s="1081"/>
      <c r="D715" s="1081"/>
      <c r="E715" s="1081"/>
      <c r="F715" s="1081"/>
      <c r="G715" s="1082"/>
      <c r="H715" s="1095"/>
      <c r="I715" s="1096"/>
      <c r="J715" s="1096"/>
      <c r="K715" s="1096"/>
      <c r="L715" s="1097"/>
    </row>
    <row r="716" spans="2:12" hidden="1" x14ac:dyDescent="0.25">
      <c r="B716" s="939"/>
      <c r="C716" s="940"/>
      <c r="D716" s="940"/>
      <c r="E716" s="940"/>
      <c r="F716" s="940"/>
      <c r="G716" s="941"/>
      <c r="H716" s="939"/>
      <c r="I716" s="940"/>
      <c r="J716" s="940"/>
      <c r="K716" s="940"/>
      <c r="L716" s="941"/>
    </row>
    <row r="717" spans="2:12" hidden="1" x14ac:dyDescent="0.25">
      <c r="B717" s="939"/>
      <c r="C717" s="940"/>
      <c r="D717" s="940"/>
      <c r="E717" s="940"/>
      <c r="F717" s="940"/>
      <c r="G717" s="941"/>
      <c r="H717" s="939"/>
      <c r="I717" s="940"/>
      <c r="J717" s="940"/>
      <c r="K717" s="940"/>
      <c r="L717" s="941"/>
    </row>
    <row r="718" spans="2:12" hidden="1" x14ac:dyDescent="0.25">
      <c r="B718" s="939"/>
      <c r="C718" s="940"/>
      <c r="D718" s="940"/>
      <c r="E718" s="940"/>
      <c r="F718" s="940"/>
      <c r="G718" s="941"/>
      <c r="H718" s="939"/>
      <c r="I718" s="940"/>
      <c r="J718" s="940"/>
      <c r="K718" s="940"/>
      <c r="L718" s="941"/>
    </row>
    <row r="719" spans="2:12" hidden="1" x14ac:dyDescent="0.25">
      <c r="B719" s="939"/>
      <c r="C719" s="940"/>
      <c r="D719" s="940"/>
      <c r="E719" s="940"/>
      <c r="F719" s="940"/>
      <c r="G719" s="941"/>
      <c r="H719" s="939"/>
      <c r="I719" s="940"/>
      <c r="J719" s="940"/>
      <c r="K719" s="940"/>
      <c r="L719" s="941"/>
    </row>
    <row r="720" spans="2:12" hidden="1" x14ac:dyDescent="0.25">
      <c r="B720" s="939"/>
      <c r="C720" s="940"/>
      <c r="D720" s="940"/>
      <c r="E720" s="940"/>
      <c r="F720" s="940"/>
      <c r="G720" s="941"/>
      <c r="H720" s="939"/>
      <c r="I720" s="940"/>
      <c r="J720" s="940"/>
      <c r="K720" s="940"/>
      <c r="L720" s="941"/>
    </row>
    <row r="721" spans="2:12" hidden="1" x14ac:dyDescent="0.25">
      <c r="B721" s="939"/>
      <c r="C721" s="940"/>
      <c r="D721" s="940"/>
      <c r="E721" s="940"/>
      <c r="F721" s="940"/>
      <c r="G721" s="941"/>
      <c r="H721" s="939"/>
      <c r="I721" s="940"/>
      <c r="J721" s="940"/>
      <c r="K721" s="940"/>
      <c r="L721" s="941"/>
    </row>
    <row r="722" spans="2:12" hidden="1" x14ac:dyDescent="0.25">
      <c r="B722" s="939"/>
      <c r="C722" s="940"/>
      <c r="D722" s="940"/>
      <c r="E722" s="940"/>
      <c r="F722" s="940"/>
      <c r="G722" s="941"/>
      <c r="H722" s="939"/>
      <c r="I722" s="940"/>
      <c r="J722" s="940"/>
      <c r="K722" s="940"/>
      <c r="L722" s="941"/>
    </row>
    <row r="723" spans="2:12" hidden="1" x14ac:dyDescent="0.25">
      <c r="B723" s="939"/>
      <c r="C723" s="940"/>
      <c r="D723" s="940"/>
      <c r="E723" s="940"/>
      <c r="F723" s="940"/>
      <c r="G723" s="941"/>
      <c r="H723" s="939"/>
      <c r="I723" s="940"/>
      <c r="J723" s="940"/>
      <c r="K723" s="940"/>
      <c r="L723" s="941"/>
    </row>
    <row r="724" spans="2:12" hidden="1" x14ac:dyDescent="0.25">
      <c r="B724" s="939"/>
      <c r="C724" s="940"/>
      <c r="D724" s="940"/>
      <c r="E724" s="940"/>
      <c r="F724" s="940"/>
      <c r="G724" s="941"/>
      <c r="H724" s="939"/>
      <c r="I724" s="940"/>
      <c r="J724" s="940"/>
      <c r="K724" s="940"/>
      <c r="L724" s="941"/>
    </row>
    <row r="725" spans="2:12" hidden="1" x14ac:dyDescent="0.25">
      <c r="B725" s="939"/>
      <c r="C725" s="940"/>
      <c r="D725" s="940"/>
      <c r="E725" s="940"/>
      <c r="F725" s="940"/>
      <c r="G725" s="941"/>
      <c r="H725" s="939"/>
      <c r="I725" s="940"/>
      <c r="J725" s="940"/>
      <c r="K725" s="940"/>
      <c r="L725" s="941"/>
    </row>
    <row r="726" spans="2:12" hidden="1" x14ac:dyDescent="0.25">
      <c r="B726" s="939"/>
      <c r="C726" s="940"/>
      <c r="D726" s="940"/>
      <c r="E726" s="940"/>
      <c r="F726" s="940"/>
      <c r="G726" s="941"/>
      <c r="H726" s="939"/>
      <c r="I726" s="940"/>
      <c r="J726" s="940"/>
      <c r="K726" s="940"/>
      <c r="L726" s="941"/>
    </row>
    <row r="727" spans="2:12" hidden="1" x14ac:dyDescent="0.25">
      <c r="B727" s="939"/>
      <c r="C727" s="940"/>
      <c r="D727" s="940"/>
      <c r="E727" s="940"/>
      <c r="F727" s="940"/>
      <c r="G727" s="941"/>
      <c r="H727" s="939"/>
      <c r="I727" s="940"/>
      <c r="J727" s="940"/>
      <c r="K727" s="940"/>
      <c r="L727" s="941"/>
    </row>
    <row r="728" spans="2:12" hidden="1" x14ac:dyDescent="0.25">
      <c r="B728" s="939"/>
      <c r="C728" s="940"/>
      <c r="D728" s="940"/>
      <c r="E728" s="940"/>
      <c r="F728" s="940"/>
      <c r="G728" s="941"/>
      <c r="H728" s="939"/>
      <c r="I728" s="940"/>
      <c r="J728" s="940"/>
      <c r="K728" s="940"/>
      <c r="L728" s="941"/>
    </row>
    <row r="729" spans="2:12" hidden="1" x14ac:dyDescent="0.25">
      <c r="B729" s="1083"/>
      <c r="C729" s="1084"/>
      <c r="D729" s="1084"/>
      <c r="E729" s="1084"/>
      <c r="F729" s="1084"/>
      <c r="G729" s="1085"/>
      <c r="H729" s="1083"/>
      <c r="I729" s="1084"/>
      <c r="J729" s="1084"/>
      <c r="K729" s="1084"/>
      <c r="L729" s="1085"/>
    </row>
    <row r="730" spans="2:12" hidden="1" x14ac:dyDescent="0.25">
      <c r="B730" s="1086"/>
      <c r="C730" s="1078"/>
      <c r="D730" s="1078"/>
      <c r="E730" s="1078"/>
      <c r="F730" s="1078"/>
      <c r="G730" s="1079"/>
      <c r="H730" s="1087"/>
      <c r="I730" s="1088"/>
      <c r="J730" s="1088"/>
      <c r="K730" s="1088"/>
      <c r="L730" s="1089"/>
    </row>
    <row r="731" spans="2:12" hidden="1" x14ac:dyDescent="0.25">
      <c r="B731" s="1080"/>
      <c r="C731" s="1081"/>
      <c r="D731" s="1081"/>
      <c r="E731" s="1081"/>
      <c r="F731" s="1081"/>
      <c r="G731" s="1082"/>
      <c r="H731" s="1095"/>
      <c r="I731" s="1096"/>
      <c r="J731" s="1096"/>
      <c r="K731" s="1096"/>
      <c r="L731" s="1097"/>
    </row>
    <row r="732" spans="2:12" hidden="1" x14ac:dyDescent="0.25">
      <c r="B732" s="939"/>
      <c r="C732" s="940"/>
      <c r="D732" s="940"/>
      <c r="E732" s="940"/>
      <c r="F732" s="940"/>
      <c r="G732" s="941"/>
      <c r="H732" s="939"/>
      <c r="I732" s="940"/>
      <c r="J732" s="940"/>
      <c r="K732" s="940"/>
      <c r="L732" s="941"/>
    </row>
    <row r="733" spans="2:12" hidden="1" x14ac:dyDescent="0.25">
      <c r="B733" s="939"/>
      <c r="C733" s="940"/>
      <c r="D733" s="940"/>
      <c r="E733" s="940"/>
      <c r="F733" s="940"/>
      <c r="G733" s="941"/>
      <c r="H733" s="939"/>
      <c r="I733" s="940"/>
      <c r="J733" s="940"/>
      <c r="K733" s="940"/>
      <c r="L733" s="941"/>
    </row>
    <row r="734" spans="2:12" hidden="1" x14ac:dyDescent="0.25">
      <c r="B734" s="939"/>
      <c r="C734" s="940"/>
      <c r="D734" s="940"/>
      <c r="E734" s="940"/>
      <c r="F734" s="940"/>
      <c r="G734" s="941"/>
      <c r="H734" s="939"/>
      <c r="I734" s="940"/>
      <c r="J734" s="940"/>
      <c r="K734" s="940"/>
      <c r="L734" s="941"/>
    </row>
    <row r="735" spans="2:12" hidden="1" x14ac:dyDescent="0.25">
      <c r="B735" s="939"/>
      <c r="C735" s="940"/>
      <c r="D735" s="940"/>
      <c r="E735" s="940"/>
      <c r="F735" s="940"/>
      <c r="G735" s="941"/>
      <c r="H735" s="939"/>
      <c r="I735" s="940"/>
      <c r="J735" s="940"/>
      <c r="K735" s="940"/>
      <c r="L735" s="941"/>
    </row>
    <row r="736" spans="2:12" hidden="1" x14ac:dyDescent="0.25">
      <c r="B736" s="939"/>
      <c r="C736" s="940"/>
      <c r="D736" s="940"/>
      <c r="E736" s="940"/>
      <c r="F736" s="940"/>
      <c r="G736" s="941"/>
      <c r="H736" s="939"/>
      <c r="I736" s="940"/>
      <c r="J736" s="940"/>
      <c r="K736" s="940"/>
      <c r="L736" s="941"/>
    </row>
    <row r="737" spans="2:12" hidden="1" x14ac:dyDescent="0.25">
      <c r="B737" s="939"/>
      <c r="C737" s="940"/>
      <c r="D737" s="940"/>
      <c r="E737" s="940"/>
      <c r="F737" s="940"/>
      <c r="G737" s="941"/>
      <c r="H737" s="939"/>
      <c r="I737" s="940"/>
      <c r="J737" s="940"/>
      <c r="K737" s="940"/>
      <c r="L737" s="941"/>
    </row>
    <row r="738" spans="2:12" hidden="1" x14ac:dyDescent="0.25">
      <c r="B738" s="939"/>
      <c r="C738" s="940"/>
      <c r="D738" s="940"/>
      <c r="E738" s="940"/>
      <c r="F738" s="940"/>
      <c r="G738" s="941"/>
      <c r="H738" s="939"/>
      <c r="I738" s="940"/>
      <c r="J738" s="940"/>
      <c r="K738" s="940"/>
      <c r="L738" s="941"/>
    </row>
    <row r="739" spans="2:12" hidden="1" x14ac:dyDescent="0.25">
      <c r="B739" s="939"/>
      <c r="C739" s="940"/>
      <c r="D739" s="940"/>
      <c r="E739" s="940"/>
      <c r="F739" s="940"/>
      <c r="G739" s="941"/>
      <c r="H739" s="939"/>
      <c r="I739" s="940"/>
      <c r="J739" s="940"/>
      <c r="K739" s="940"/>
      <c r="L739" s="941"/>
    </row>
    <row r="740" spans="2:12" hidden="1" x14ac:dyDescent="0.25">
      <c r="B740" s="939"/>
      <c r="C740" s="940"/>
      <c r="D740" s="940"/>
      <c r="E740" s="940"/>
      <c r="F740" s="940"/>
      <c r="G740" s="941"/>
      <c r="H740" s="939"/>
      <c r="I740" s="940"/>
      <c r="J740" s="940"/>
      <c r="K740" s="940"/>
      <c r="L740" s="941"/>
    </row>
    <row r="741" spans="2:12" hidden="1" x14ac:dyDescent="0.25">
      <c r="B741" s="939"/>
      <c r="C741" s="940"/>
      <c r="D741" s="940"/>
      <c r="E741" s="940"/>
      <c r="F741" s="940"/>
      <c r="G741" s="941"/>
      <c r="H741" s="939"/>
      <c r="I741" s="940"/>
      <c r="J741" s="940"/>
      <c r="K741" s="940"/>
      <c r="L741" s="941"/>
    </row>
    <row r="742" spans="2:12" hidden="1" x14ac:dyDescent="0.25">
      <c r="B742" s="939"/>
      <c r="C742" s="940"/>
      <c r="D742" s="940"/>
      <c r="E742" s="940"/>
      <c r="F742" s="940"/>
      <c r="G742" s="941"/>
      <c r="H742" s="939"/>
      <c r="I742" s="940"/>
      <c r="J742" s="940"/>
      <c r="K742" s="940"/>
      <c r="L742" s="941"/>
    </row>
    <row r="743" spans="2:12" hidden="1" x14ac:dyDescent="0.25">
      <c r="B743" s="939"/>
      <c r="C743" s="940"/>
      <c r="D743" s="940"/>
      <c r="E743" s="940"/>
      <c r="F743" s="940"/>
      <c r="G743" s="941"/>
      <c r="H743" s="939"/>
      <c r="I743" s="940"/>
      <c r="J743" s="940"/>
      <c r="K743" s="940"/>
      <c r="L743" s="941"/>
    </row>
    <row r="744" spans="2:12" hidden="1" x14ac:dyDescent="0.25">
      <c r="B744" s="939"/>
      <c r="C744" s="940"/>
      <c r="D744" s="940"/>
      <c r="E744" s="940"/>
      <c r="F744" s="940"/>
      <c r="G744" s="941"/>
      <c r="H744" s="939"/>
      <c r="I744" s="940"/>
      <c r="J744" s="940"/>
      <c r="K744" s="940"/>
      <c r="L744" s="941"/>
    </row>
    <row r="745" spans="2:12" hidden="1" x14ac:dyDescent="0.25">
      <c r="B745" s="1083"/>
      <c r="C745" s="1084"/>
      <c r="D745" s="1084"/>
      <c r="E745" s="1084"/>
      <c r="F745" s="1084"/>
      <c r="G745" s="1085"/>
      <c r="H745" s="1083"/>
      <c r="I745" s="1084"/>
      <c r="J745" s="1084"/>
      <c r="K745" s="1084"/>
      <c r="L745" s="1085"/>
    </row>
    <row r="746" spans="2:12" hidden="1" x14ac:dyDescent="0.25">
      <c r="B746" s="1086"/>
      <c r="C746" s="1078"/>
      <c r="D746" s="1078"/>
      <c r="E746" s="1078"/>
      <c r="F746" s="1078"/>
      <c r="G746" s="1079"/>
      <c r="H746" s="1087"/>
      <c r="I746" s="1088"/>
      <c r="J746" s="1088"/>
      <c r="K746" s="1088"/>
      <c r="L746" s="1089"/>
    </row>
    <row r="747" spans="2:12" hidden="1" x14ac:dyDescent="0.25">
      <c r="B747" s="1080"/>
      <c r="C747" s="1081"/>
      <c r="D747" s="1081"/>
      <c r="E747" s="1081"/>
      <c r="F747" s="1081"/>
      <c r="G747" s="1082"/>
      <c r="H747" s="1095"/>
      <c r="I747" s="1096"/>
      <c r="J747" s="1096"/>
      <c r="K747" s="1096"/>
      <c r="L747" s="1097"/>
    </row>
    <row r="748" spans="2:12" hidden="1" x14ac:dyDescent="0.25">
      <c r="B748" s="939"/>
      <c r="C748" s="940"/>
      <c r="D748" s="940"/>
      <c r="E748" s="940"/>
      <c r="F748" s="940"/>
      <c r="G748" s="941"/>
      <c r="H748" s="939"/>
      <c r="I748" s="940"/>
      <c r="J748" s="940"/>
      <c r="K748" s="940"/>
      <c r="L748" s="941"/>
    </row>
    <row r="749" spans="2:12" hidden="1" x14ac:dyDescent="0.25">
      <c r="B749" s="939"/>
      <c r="C749" s="940"/>
      <c r="D749" s="940"/>
      <c r="E749" s="940"/>
      <c r="F749" s="940"/>
      <c r="G749" s="941"/>
      <c r="H749" s="939"/>
      <c r="I749" s="940"/>
      <c r="J749" s="940"/>
      <c r="K749" s="940"/>
      <c r="L749" s="941"/>
    </row>
    <row r="750" spans="2:12" hidden="1" x14ac:dyDescent="0.25">
      <c r="B750" s="939"/>
      <c r="C750" s="940"/>
      <c r="D750" s="940"/>
      <c r="E750" s="940"/>
      <c r="F750" s="940"/>
      <c r="G750" s="941"/>
      <c r="H750" s="939"/>
      <c r="I750" s="940"/>
      <c r="J750" s="940"/>
      <c r="K750" s="940"/>
      <c r="L750" s="941"/>
    </row>
    <row r="751" spans="2:12" hidden="1" x14ac:dyDescent="0.25">
      <c r="B751" s="939"/>
      <c r="C751" s="940"/>
      <c r="D751" s="940"/>
      <c r="E751" s="940"/>
      <c r="F751" s="940"/>
      <c r="G751" s="941"/>
      <c r="H751" s="939"/>
      <c r="I751" s="940"/>
      <c r="J751" s="940"/>
      <c r="K751" s="940"/>
      <c r="L751" s="941"/>
    </row>
    <row r="752" spans="2:12" hidden="1" x14ac:dyDescent="0.25">
      <c r="B752" s="939"/>
      <c r="C752" s="940"/>
      <c r="D752" s="940"/>
      <c r="E752" s="940"/>
      <c r="F752" s="940"/>
      <c r="G752" s="941"/>
      <c r="H752" s="939"/>
      <c r="I752" s="940"/>
      <c r="J752" s="940"/>
      <c r="K752" s="940"/>
      <c r="L752" s="941"/>
    </row>
    <row r="753" spans="2:12" hidden="1" x14ac:dyDescent="0.25">
      <c r="B753" s="939"/>
      <c r="C753" s="940"/>
      <c r="D753" s="940"/>
      <c r="E753" s="940"/>
      <c r="F753" s="940"/>
      <c r="G753" s="941"/>
      <c r="H753" s="939"/>
      <c r="I753" s="940"/>
      <c r="J753" s="940"/>
      <c r="K753" s="940"/>
      <c r="L753" s="941"/>
    </row>
    <row r="754" spans="2:12" hidden="1" x14ac:dyDescent="0.25">
      <c r="B754" s="939"/>
      <c r="C754" s="940"/>
      <c r="D754" s="940"/>
      <c r="E754" s="940"/>
      <c r="F754" s="940"/>
      <c r="G754" s="941"/>
      <c r="H754" s="939"/>
      <c r="I754" s="940"/>
      <c r="J754" s="940"/>
      <c r="K754" s="940"/>
      <c r="L754" s="941"/>
    </row>
    <row r="755" spans="2:12" hidden="1" x14ac:dyDescent="0.25">
      <c r="B755" s="939"/>
      <c r="C755" s="940"/>
      <c r="D755" s="940"/>
      <c r="E755" s="940"/>
      <c r="F755" s="940"/>
      <c r="G755" s="941"/>
      <c r="H755" s="939"/>
      <c r="I755" s="940"/>
      <c r="J755" s="940"/>
      <c r="K755" s="940"/>
      <c r="L755" s="941"/>
    </row>
    <row r="756" spans="2:12" hidden="1" x14ac:dyDescent="0.25">
      <c r="B756" s="939"/>
      <c r="C756" s="940"/>
      <c r="D756" s="940"/>
      <c r="E756" s="940"/>
      <c r="F756" s="940"/>
      <c r="G756" s="941"/>
      <c r="H756" s="939"/>
      <c r="I756" s="940"/>
      <c r="J756" s="940"/>
      <c r="K756" s="940"/>
      <c r="L756" s="941"/>
    </row>
    <row r="757" spans="2:12" hidden="1" x14ac:dyDescent="0.25">
      <c r="B757" s="939"/>
      <c r="C757" s="940"/>
      <c r="D757" s="940"/>
      <c r="E757" s="940"/>
      <c r="F757" s="940"/>
      <c r="G757" s="941"/>
      <c r="H757" s="939"/>
      <c r="I757" s="940"/>
      <c r="J757" s="940"/>
      <c r="K757" s="940"/>
      <c r="L757" s="941"/>
    </row>
    <row r="758" spans="2:12" hidden="1" x14ac:dyDescent="0.25">
      <c r="B758" s="939"/>
      <c r="C758" s="940"/>
      <c r="D758" s="940"/>
      <c r="E758" s="940"/>
      <c r="F758" s="940"/>
      <c r="G758" s="941"/>
      <c r="H758" s="939"/>
      <c r="I758" s="940"/>
      <c r="J758" s="940"/>
      <c r="K758" s="940"/>
      <c r="L758" s="941"/>
    </row>
    <row r="759" spans="2:12" hidden="1" x14ac:dyDescent="0.25">
      <c r="B759" s="939"/>
      <c r="C759" s="940"/>
      <c r="D759" s="940"/>
      <c r="E759" s="940"/>
      <c r="F759" s="940"/>
      <c r="G759" s="941"/>
      <c r="H759" s="939"/>
      <c r="I759" s="940"/>
      <c r="J759" s="940"/>
      <c r="K759" s="940"/>
      <c r="L759" s="941"/>
    </row>
    <row r="760" spans="2:12" hidden="1" x14ac:dyDescent="0.25">
      <c r="B760" s="939"/>
      <c r="C760" s="940"/>
      <c r="D760" s="940"/>
      <c r="E760" s="940"/>
      <c r="F760" s="940"/>
      <c r="G760" s="941"/>
      <c r="H760" s="939"/>
      <c r="I760" s="940"/>
      <c r="J760" s="940"/>
      <c r="K760" s="940"/>
      <c r="L760" s="941"/>
    </row>
    <row r="761" spans="2:12" hidden="1" x14ac:dyDescent="0.25">
      <c r="B761" s="1083"/>
      <c r="C761" s="1084"/>
      <c r="D761" s="1084"/>
      <c r="E761" s="1084"/>
      <c r="F761" s="1084"/>
      <c r="G761" s="1085"/>
      <c r="H761" s="1083"/>
      <c r="I761" s="1084"/>
      <c r="J761" s="1084"/>
      <c r="K761" s="1084"/>
      <c r="L761" s="1085"/>
    </row>
    <row r="762" spans="2:12" hidden="1" x14ac:dyDescent="0.25">
      <c r="B762" s="1086"/>
      <c r="C762" s="1078"/>
      <c r="D762" s="1078"/>
      <c r="E762" s="1078"/>
      <c r="F762" s="1078"/>
      <c r="G762" s="1079"/>
      <c r="H762" s="1087"/>
      <c r="I762" s="1088"/>
      <c r="J762" s="1088"/>
      <c r="K762" s="1088"/>
      <c r="L762" s="1089"/>
    </row>
    <row r="763" spans="2:12" hidden="1" x14ac:dyDescent="0.25">
      <c r="B763" s="1080"/>
      <c r="C763" s="1081"/>
      <c r="D763" s="1081"/>
      <c r="E763" s="1081"/>
      <c r="F763" s="1081"/>
      <c r="G763" s="1082"/>
      <c r="H763" s="1095"/>
      <c r="I763" s="1096"/>
      <c r="J763" s="1096"/>
      <c r="K763" s="1096"/>
      <c r="L763" s="1097"/>
    </row>
    <row r="764" spans="2:12" hidden="1" x14ac:dyDescent="0.25">
      <c r="B764" s="939"/>
      <c r="C764" s="940"/>
      <c r="D764" s="940"/>
      <c r="E764" s="940"/>
      <c r="F764" s="940"/>
      <c r="G764" s="941"/>
      <c r="H764" s="939"/>
      <c r="I764" s="940"/>
      <c r="J764" s="940"/>
      <c r="K764" s="940"/>
      <c r="L764" s="941"/>
    </row>
    <row r="765" spans="2:12" hidden="1" x14ac:dyDescent="0.25">
      <c r="B765" s="939"/>
      <c r="C765" s="940"/>
      <c r="D765" s="940"/>
      <c r="E765" s="940"/>
      <c r="F765" s="940"/>
      <c r="G765" s="941"/>
      <c r="H765" s="939"/>
      <c r="I765" s="940"/>
      <c r="J765" s="940"/>
      <c r="K765" s="940"/>
      <c r="L765" s="941"/>
    </row>
    <row r="766" spans="2:12" hidden="1" x14ac:dyDescent="0.25">
      <c r="B766" s="939"/>
      <c r="C766" s="940"/>
      <c r="D766" s="940"/>
      <c r="E766" s="940"/>
      <c r="F766" s="940"/>
      <c r="G766" s="941"/>
      <c r="H766" s="939"/>
      <c r="I766" s="940"/>
      <c r="J766" s="940"/>
      <c r="K766" s="940"/>
      <c r="L766" s="941"/>
    </row>
    <row r="767" spans="2:12" hidden="1" x14ac:dyDescent="0.25">
      <c r="B767" s="939"/>
      <c r="C767" s="940"/>
      <c r="D767" s="940"/>
      <c r="E767" s="940"/>
      <c r="F767" s="940"/>
      <c r="G767" s="941"/>
      <c r="H767" s="939"/>
      <c r="I767" s="940"/>
      <c r="J767" s="940"/>
      <c r="K767" s="940"/>
      <c r="L767" s="941"/>
    </row>
    <row r="768" spans="2:12" hidden="1" x14ac:dyDescent="0.25">
      <c r="B768" s="939"/>
      <c r="C768" s="940"/>
      <c r="D768" s="940"/>
      <c r="E768" s="940"/>
      <c r="F768" s="940"/>
      <c r="G768" s="941"/>
      <c r="H768" s="939"/>
      <c r="I768" s="940"/>
      <c r="J768" s="940"/>
      <c r="K768" s="940"/>
      <c r="L768" s="941"/>
    </row>
    <row r="769" spans="2:12" hidden="1" x14ac:dyDescent="0.25">
      <c r="B769" s="939"/>
      <c r="C769" s="940"/>
      <c r="D769" s="940"/>
      <c r="E769" s="940"/>
      <c r="F769" s="940"/>
      <c r="G769" s="941"/>
      <c r="H769" s="939"/>
      <c r="I769" s="940"/>
      <c r="J769" s="940"/>
      <c r="K769" s="940"/>
      <c r="L769" s="941"/>
    </row>
    <row r="770" spans="2:12" hidden="1" x14ac:dyDescent="0.25">
      <c r="B770" s="939"/>
      <c r="C770" s="940"/>
      <c r="D770" s="940"/>
      <c r="E770" s="940"/>
      <c r="F770" s="940"/>
      <c r="G770" s="941"/>
      <c r="H770" s="939"/>
      <c r="I770" s="940"/>
      <c r="J770" s="940"/>
      <c r="K770" s="940"/>
      <c r="L770" s="941"/>
    </row>
    <row r="771" spans="2:12" hidden="1" x14ac:dyDescent="0.25">
      <c r="B771" s="939"/>
      <c r="C771" s="940"/>
      <c r="D771" s="940"/>
      <c r="E771" s="940"/>
      <c r="F771" s="940"/>
      <c r="G771" s="941"/>
      <c r="H771" s="939"/>
      <c r="I771" s="940"/>
      <c r="J771" s="940"/>
      <c r="K771" s="940"/>
      <c r="L771" s="941"/>
    </row>
    <row r="772" spans="2:12" hidden="1" x14ac:dyDescent="0.25">
      <c r="B772" s="939"/>
      <c r="C772" s="940"/>
      <c r="D772" s="940"/>
      <c r="E772" s="940"/>
      <c r="F772" s="940"/>
      <c r="G772" s="941"/>
      <c r="H772" s="939"/>
      <c r="I772" s="940"/>
      <c r="J772" s="940"/>
      <c r="K772" s="940"/>
      <c r="L772" s="941"/>
    </row>
    <row r="773" spans="2:12" hidden="1" x14ac:dyDescent="0.25">
      <c r="B773" s="939"/>
      <c r="C773" s="940"/>
      <c r="D773" s="940"/>
      <c r="E773" s="940"/>
      <c r="F773" s="940"/>
      <c r="G773" s="941"/>
      <c r="H773" s="939"/>
      <c r="I773" s="940"/>
      <c r="J773" s="940"/>
      <c r="K773" s="940"/>
      <c r="L773" s="941"/>
    </row>
    <row r="774" spans="2:12" hidden="1" x14ac:dyDescent="0.25">
      <c r="B774" s="939"/>
      <c r="C774" s="940"/>
      <c r="D774" s="940"/>
      <c r="E774" s="940"/>
      <c r="F774" s="940"/>
      <c r="G774" s="941"/>
      <c r="H774" s="939"/>
      <c r="I774" s="940"/>
      <c r="J774" s="940"/>
      <c r="K774" s="940"/>
      <c r="L774" s="941"/>
    </row>
    <row r="775" spans="2:12" hidden="1" x14ac:dyDescent="0.25">
      <c r="B775" s="939"/>
      <c r="C775" s="940"/>
      <c r="D775" s="940"/>
      <c r="E775" s="940"/>
      <c r="F775" s="940"/>
      <c r="G775" s="941"/>
      <c r="H775" s="939"/>
      <c r="I775" s="940"/>
      <c r="J775" s="940"/>
      <c r="K775" s="940"/>
      <c r="L775" s="941"/>
    </row>
    <row r="776" spans="2:12" hidden="1" x14ac:dyDescent="0.25">
      <c r="B776" s="939"/>
      <c r="C776" s="940"/>
      <c r="D776" s="940"/>
      <c r="E776" s="940"/>
      <c r="F776" s="940"/>
      <c r="G776" s="941"/>
      <c r="H776" s="939"/>
      <c r="I776" s="940"/>
      <c r="J776" s="940"/>
      <c r="K776" s="940"/>
      <c r="L776" s="941"/>
    </row>
    <row r="777" spans="2:12" hidden="1" x14ac:dyDescent="0.25">
      <c r="B777" s="1083"/>
      <c r="C777" s="1084"/>
      <c r="D777" s="1084"/>
      <c r="E777" s="1084"/>
      <c r="F777" s="1084"/>
      <c r="G777" s="1085"/>
      <c r="H777" s="1083"/>
      <c r="I777" s="1084"/>
      <c r="J777" s="1084"/>
      <c r="K777" s="1084"/>
      <c r="L777" s="1085"/>
    </row>
    <row r="778" spans="2:12" hidden="1" x14ac:dyDescent="0.25">
      <c r="B778" s="1086"/>
      <c r="C778" s="1078"/>
      <c r="D778" s="1078"/>
      <c r="E778" s="1078"/>
      <c r="F778" s="1078"/>
      <c r="G778" s="1079"/>
      <c r="H778" s="1087"/>
      <c r="I778" s="1088"/>
      <c r="J778" s="1088"/>
      <c r="K778" s="1088"/>
      <c r="L778" s="1089"/>
    </row>
    <row r="779" spans="2:12" hidden="1" x14ac:dyDescent="0.25">
      <c r="B779" s="1080"/>
      <c r="C779" s="1081"/>
      <c r="D779" s="1081"/>
      <c r="E779" s="1081"/>
      <c r="F779" s="1081"/>
      <c r="G779" s="1082"/>
      <c r="H779" s="1095"/>
      <c r="I779" s="1096"/>
      <c r="J779" s="1096"/>
      <c r="K779" s="1096"/>
      <c r="L779" s="1097"/>
    </row>
    <row r="780" spans="2:12" x14ac:dyDescent="0.25">
      <c r="B780" s="939"/>
      <c r="C780" s="940"/>
      <c r="D780" s="940"/>
      <c r="E780" s="940"/>
      <c r="F780" s="940"/>
      <c r="G780" s="941"/>
      <c r="H780" s="939"/>
      <c r="I780" s="940"/>
      <c r="J780" s="940"/>
      <c r="K780" s="940"/>
      <c r="L780" s="941"/>
    </row>
    <row r="781" spans="2:12" x14ac:dyDescent="0.25">
      <c r="B781" s="939"/>
      <c r="C781" s="940"/>
      <c r="D781" s="940"/>
      <c r="E781" s="940"/>
      <c r="F781" s="940"/>
      <c r="G781" s="941"/>
      <c r="H781" s="939"/>
      <c r="I781" s="940"/>
      <c r="J781" s="940"/>
      <c r="K781" s="940"/>
      <c r="L781" s="941"/>
    </row>
    <row r="782" spans="2:12" x14ac:dyDescent="0.25">
      <c r="B782" s="939"/>
      <c r="C782" s="940"/>
      <c r="D782" s="940"/>
      <c r="E782" s="940"/>
      <c r="F782" s="940"/>
      <c r="G782" s="941"/>
      <c r="H782" s="939"/>
      <c r="I782" s="940"/>
      <c r="J782" s="940"/>
      <c r="K782" s="940"/>
      <c r="L782" s="941"/>
    </row>
    <row r="783" spans="2:12" x14ac:dyDescent="0.25">
      <c r="B783" s="939"/>
      <c r="C783" s="940"/>
      <c r="D783" s="940"/>
      <c r="E783" s="940"/>
      <c r="F783" s="940"/>
      <c r="G783" s="941"/>
      <c r="H783" s="939"/>
      <c r="I783" s="940"/>
      <c r="J783" s="940"/>
      <c r="K783" s="940"/>
      <c r="L783" s="941"/>
    </row>
    <row r="784" spans="2:12" x14ac:dyDescent="0.25">
      <c r="B784" s="939"/>
      <c r="C784" s="940"/>
      <c r="D784" s="940"/>
      <c r="E784" s="940"/>
      <c r="F784" s="940"/>
      <c r="G784" s="941"/>
      <c r="H784" s="939"/>
      <c r="I784" s="940"/>
      <c r="J784" s="940"/>
      <c r="K784" s="940"/>
      <c r="L784" s="941"/>
    </row>
    <row r="785" spans="2:12" x14ac:dyDescent="0.25">
      <c r="B785" s="939"/>
      <c r="C785" s="940"/>
      <c r="D785" s="940"/>
      <c r="E785" s="940"/>
      <c r="F785" s="940"/>
      <c r="G785" s="941"/>
      <c r="H785" s="939"/>
      <c r="I785" s="940"/>
      <c r="J785" s="940"/>
      <c r="K785" s="940"/>
      <c r="L785" s="941"/>
    </row>
    <row r="786" spans="2:12" x14ac:dyDescent="0.25">
      <c r="B786" s="939"/>
      <c r="C786" s="940"/>
      <c r="D786" s="940"/>
      <c r="E786" s="940"/>
      <c r="F786" s="940"/>
      <c r="G786" s="941"/>
      <c r="H786" s="939"/>
      <c r="I786" s="940"/>
      <c r="J786" s="940"/>
      <c r="K786" s="940"/>
      <c r="L786" s="941"/>
    </row>
    <row r="787" spans="2:12" x14ac:dyDescent="0.25">
      <c r="B787" s="939"/>
      <c r="C787" s="940"/>
      <c r="D787" s="940"/>
      <c r="E787" s="940"/>
      <c r="F787" s="940"/>
      <c r="G787" s="941"/>
      <c r="H787" s="939"/>
      <c r="I787" s="940"/>
      <c r="J787" s="940"/>
      <c r="K787" s="940"/>
      <c r="L787" s="941"/>
    </row>
    <row r="788" spans="2:12" x14ac:dyDescent="0.25">
      <c r="B788" s="939"/>
      <c r="C788" s="940"/>
      <c r="D788" s="940"/>
      <c r="E788" s="940"/>
      <c r="F788" s="940"/>
      <c r="G788" s="941"/>
      <c r="H788" s="939"/>
      <c r="I788" s="940"/>
      <c r="J788" s="940"/>
      <c r="K788" s="940"/>
      <c r="L788" s="941"/>
    </row>
    <row r="789" spans="2:12" x14ac:dyDescent="0.25">
      <c r="B789" s="939"/>
      <c r="C789" s="940"/>
      <c r="D789" s="940"/>
      <c r="E789" s="940"/>
      <c r="F789" s="940"/>
      <c r="G789" s="941"/>
      <c r="H789" s="939"/>
      <c r="I789" s="940"/>
      <c r="J789" s="940"/>
      <c r="K789" s="940"/>
      <c r="L789" s="941"/>
    </row>
    <row r="790" spans="2:12" x14ac:dyDescent="0.25">
      <c r="B790" s="939"/>
      <c r="C790" s="940"/>
      <c r="D790" s="940"/>
      <c r="E790" s="940"/>
      <c r="F790" s="940"/>
      <c r="G790" s="941"/>
      <c r="H790" s="939"/>
      <c r="I790" s="940"/>
      <c r="J790" s="940"/>
      <c r="K790" s="940"/>
      <c r="L790" s="941"/>
    </row>
    <row r="791" spans="2:12" x14ac:dyDescent="0.25">
      <c r="B791" s="939"/>
      <c r="C791" s="940"/>
      <c r="D791" s="940"/>
      <c r="E791" s="940"/>
      <c r="F791" s="940"/>
      <c r="G791" s="941"/>
      <c r="H791" s="939"/>
      <c r="I791" s="940"/>
      <c r="J791" s="940"/>
      <c r="K791" s="940"/>
      <c r="L791" s="941"/>
    </row>
    <row r="792" spans="2:12" x14ac:dyDescent="0.25">
      <c r="B792" s="939"/>
      <c r="C792" s="940"/>
      <c r="D792" s="940"/>
      <c r="E792" s="940"/>
      <c r="F792" s="940"/>
      <c r="G792" s="941"/>
      <c r="H792" s="939"/>
      <c r="I792" s="940"/>
      <c r="J792" s="940"/>
      <c r="K792" s="940"/>
      <c r="L792" s="941"/>
    </row>
    <row r="793" spans="2:12" x14ac:dyDescent="0.25">
      <c r="B793" s="1083"/>
      <c r="C793" s="1084"/>
      <c r="D793" s="1084"/>
      <c r="E793" s="1084"/>
      <c r="F793" s="1084"/>
      <c r="G793" s="1085"/>
      <c r="H793" s="1083"/>
      <c r="I793" s="1084"/>
      <c r="J793" s="1084"/>
      <c r="K793" s="1084"/>
      <c r="L793" s="1085"/>
    </row>
    <row r="794" spans="2:12" ht="15" customHeight="1" x14ac:dyDescent="0.25">
      <c r="B794" s="1066" t="s">
        <v>757</v>
      </c>
      <c r="C794" s="1078"/>
      <c r="D794" s="1078"/>
      <c r="E794" s="1078"/>
      <c r="F794" s="1078"/>
      <c r="G794" s="1079"/>
      <c r="H794" s="1066" t="s">
        <v>757</v>
      </c>
      <c r="I794" s="1078"/>
      <c r="J794" s="1078"/>
      <c r="K794" s="1078"/>
      <c r="L794" s="1078"/>
    </row>
    <row r="795" spans="2:12" x14ac:dyDescent="0.25">
      <c r="B795" s="1080"/>
      <c r="C795" s="1081"/>
      <c r="D795" s="1081"/>
      <c r="E795" s="1081"/>
      <c r="F795" s="1081"/>
      <c r="G795" s="1082"/>
      <c r="H795" s="1080"/>
      <c r="I795" s="1081"/>
      <c r="J795" s="1081"/>
      <c r="K795" s="1081"/>
      <c r="L795" s="1081"/>
    </row>
    <row r="796" spans="2:12" x14ac:dyDescent="0.25">
      <c r="B796" s="939" t="s">
        <v>690</v>
      </c>
      <c r="C796" s="940"/>
      <c r="D796" s="940"/>
      <c r="E796" s="940"/>
      <c r="F796" s="940"/>
      <c r="G796" s="941"/>
      <c r="H796" s="939" t="s">
        <v>691</v>
      </c>
      <c r="I796" s="940"/>
      <c r="J796" s="940"/>
      <c r="K796" s="940"/>
      <c r="L796" s="941"/>
    </row>
    <row r="797" spans="2:12" x14ac:dyDescent="0.25">
      <c r="B797" s="939"/>
      <c r="C797" s="940"/>
      <c r="D797" s="940"/>
      <c r="E797" s="940"/>
      <c r="F797" s="940"/>
      <c r="G797" s="941"/>
      <c r="H797" s="939"/>
      <c r="I797" s="940"/>
      <c r="J797" s="940"/>
      <c r="K797" s="940"/>
      <c r="L797" s="941"/>
    </row>
    <row r="798" spans="2:12" x14ac:dyDescent="0.25">
      <c r="B798" s="939"/>
      <c r="C798" s="940"/>
      <c r="D798" s="940"/>
      <c r="E798" s="940"/>
      <c r="F798" s="940"/>
      <c r="G798" s="941"/>
      <c r="H798" s="939"/>
      <c r="I798" s="940"/>
      <c r="J798" s="940"/>
      <c r="K798" s="940"/>
      <c r="L798" s="941"/>
    </row>
    <row r="799" spans="2:12" x14ac:dyDescent="0.25">
      <c r="B799" s="939"/>
      <c r="C799" s="940"/>
      <c r="D799" s="940"/>
      <c r="E799" s="940"/>
      <c r="F799" s="940"/>
      <c r="G799" s="941"/>
      <c r="H799" s="939"/>
      <c r="I799" s="940"/>
      <c r="J799" s="940"/>
      <c r="K799" s="940"/>
      <c r="L799" s="941"/>
    </row>
    <row r="800" spans="2:12" x14ac:dyDescent="0.25">
      <c r="B800" s="939"/>
      <c r="C800" s="940"/>
      <c r="D800" s="940"/>
      <c r="E800" s="940"/>
      <c r="F800" s="940"/>
      <c r="G800" s="941"/>
      <c r="H800" s="939"/>
      <c r="I800" s="940"/>
      <c r="J800" s="940"/>
      <c r="K800" s="940"/>
      <c r="L800" s="941"/>
    </row>
    <row r="801" spans="2:12" x14ac:dyDescent="0.25">
      <c r="B801" s="939"/>
      <c r="C801" s="940"/>
      <c r="D801" s="940"/>
      <c r="E801" s="940"/>
      <c r="F801" s="940"/>
      <c r="G801" s="941"/>
      <c r="H801" s="939"/>
      <c r="I801" s="940"/>
      <c r="J801" s="940"/>
      <c r="K801" s="940"/>
      <c r="L801" s="941"/>
    </row>
    <row r="802" spans="2:12" x14ac:dyDescent="0.25">
      <c r="B802" s="939"/>
      <c r="C802" s="940"/>
      <c r="D802" s="940"/>
      <c r="E802" s="940"/>
      <c r="F802" s="940"/>
      <c r="G802" s="941"/>
      <c r="H802" s="939"/>
      <c r="I802" s="940"/>
      <c r="J802" s="940"/>
      <c r="K802" s="940"/>
      <c r="L802" s="941"/>
    </row>
    <row r="803" spans="2:12" x14ac:dyDescent="0.25">
      <c r="B803" s="939"/>
      <c r="C803" s="940"/>
      <c r="D803" s="940"/>
      <c r="E803" s="940"/>
      <c r="F803" s="940"/>
      <c r="G803" s="941"/>
      <c r="H803" s="939"/>
      <c r="I803" s="940"/>
      <c r="J803" s="940"/>
      <c r="K803" s="940"/>
      <c r="L803" s="941"/>
    </row>
    <row r="804" spans="2:12" x14ac:dyDescent="0.25">
      <c r="B804" s="939"/>
      <c r="C804" s="940"/>
      <c r="D804" s="940"/>
      <c r="E804" s="940"/>
      <c r="F804" s="940"/>
      <c r="G804" s="941"/>
      <c r="H804" s="939"/>
      <c r="I804" s="940"/>
      <c r="J804" s="940"/>
      <c r="K804" s="940"/>
      <c r="L804" s="941"/>
    </row>
    <row r="805" spans="2:12" x14ac:dyDescent="0.25">
      <c r="B805" s="939"/>
      <c r="C805" s="940"/>
      <c r="D805" s="940"/>
      <c r="E805" s="940"/>
      <c r="F805" s="940"/>
      <c r="G805" s="941"/>
      <c r="H805" s="939"/>
      <c r="I805" s="940"/>
      <c r="J805" s="940"/>
      <c r="K805" s="940"/>
      <c r="L805" s="941"/>
    </row>
    <row r="806" spans="2:12" x14ac:dyDescent="0.25">
      <c r="B806" s="939"/>
      <c r="C806" s="940"/>
      <c r="D806" s="940"/>
      <c r="E806" s="940"/>
      <c r="F806" s="940"/>
      <c r="G806" s="941"/>
      <c r="H806" s="939"/>
      <c r="I806" s="940"/>
      <c r="J806" s="940"/>
      <c r="K806" s="940"/>
      <c r="L806" s="941"/>
    </row>
    <row r="807" spans="2:12" x14ac:dyDescent="0.25">
      <c r="B807" s="939"/>
      <c r="C807" s="940"/>
      <c r="D807" s="940"/>
      <c r="E807" s="940"/>
      <c r="F807" s="940"/>
      <c r="G807" s="941"/>
      <c r="H807" s="939"/>
      <c r="I807" s="940"/>
      <c r="J807" s="940"/>
      <c r="K807" s="940"/>
      <c r="L807" s="941"/>
    </row>
    <row r="808" spans="2:12" x14ac:dyDescent="0.25">
      <c r="B808" s="939"/>
      <c r="C808" s="940"/>
      <c r="D808" s="940"/>
      <c r="E808" s="940"/>
      <c r="F808" s="940"/>
      <c r="G808" s="941"/>
      <c r="H808" s="939"/>
      <c r="I808" s="940"/>
      <c r="J808" s="940"/>
      <c r="K808" s="940"/>
      <c r="L808" s="941"/>
    </row>
    <row r="809" spans="2:12" x14ac:dyDescent="0.25">
      <c r="B809" s="1083"/>
      <c r="C809" s="1084"/>
      <c r="D809" s="1084"/>
      <c r="E809" s="1084"/>
      <c r="F809" s="1084"/>
      <c r="G809" s="1085"/>
      <c r="H809" s="1083"/>
      <c r="I809" s="1084"/>
      <c r="J809" s="1084"/>
      <c r="K809" s="1084"/>
      <c r="L809" s="1085"/>
    </row>
    <row r="810" spans="2:12" ht="15" customHeight="1" x14ac:dyDescent="0.25">
      <c r="B810" s="1066" t="s">
        <v>747</v>
      </c>
      <c r="C810" s="1067"/>
      <c r="D810" s="1067"/>
      <c r="E810" s="1067"/>
      <c r="F810" s="1067"/>
      <c r="G810" s="1068"/>
      <c r="H810" s="1066" t="s">
        <v>764</v>
      </c>
      <c r="I810" s="1078"/>
      <c r="J810" s="1078"/>
      <c r="K810" s="1078"/>
      <c r="L810" s="1079"/>
    </row>
    <row r="811" spans="2:12" x14ac:dyDescent="0.25">
      <c r="B811" s="1069"/>
      <c r="C811" s="1070"/>
      <c r="D811" s="1070"/>
      <c r="E811" s="1070"/>
      <c r="F811" s="1070"/>
      <c r="G811" s="1071"/>
      <c r="H811" s="1080"/>
      <c r="I811" s="1081"/>
      <c r="J811" s="1081"/>
      <c r="K811" s="1081"/>
      <c r="L811" s="1082"/>
    </row>
    <row r="812" spans="2:12" hidden="1" x14ac:dyDescent="0.25">
      <c r="B812" s="939" t="s">
        <v>690</v>
      </c>
      <c r="C812" s="940"/>
      <c r="D812" s="940"/>
      <c r="E812" s="940"/>
      <c r="F812" s="940"/>
      <c r="G812" s="941"/>
      <c r="H812" s="939" t="s">
        <v>691</v>
      </c>
      <c r="I812" s="940"/>
      <c r="J812" s="940"/>
      <c r="K812" s="940"/>
      <c r="L812" s="941"/>
    </row>
    <row r="813" spans="2:12" hidden="1" x14ac:dyDescent="0.25">
      <c r="B813" s="939"/>
      <c r="C813" s="940"/>
      <c r="D813" s="940"/>
      <c r="E813" s="940"/>
      <c r="F813" s="940"/>
      <c r="G813" s="941"/>
      <c r="H813" s="939"/>
      <c r="I813" s="940"/>
      <c r="J813" s="940"/>
      <c r="K813" s="940"/>
      <c r="L813" s="941"/>
    </row>
    <row r="814" spans="2:12" hidden="1" x14ac:dyDescent="0.25">
      <c r="B814" s="939"/>
      <c r="C814" s="940"/>
      <c r="D814" s="940"/>
      <c r="E814" s="940"/>
      <c r="F814" s="940"/>
      <c r="G814" s="941"/>
      <c r="H814" s="939"/>
      <c r="I814" s="940"/>
      <c r="J814" s="940"/>
      <c r="K814" s="940"/>
      <c r="L814" s="941"/>
    </row>
    <row r="815" spans="2:12" hidden="1" x14ac:dyDescent="0.25">
      <c r="B815" s="939"/>
      <c r="C815" s="940"/>
      <c r="D815" s="940"/>
      <c r="E815" s="940"/>
      <c r="F815" s="940"/>
      <c r="G815" s="941"/>
      <c r="H815" s="939"/>
      <c r="I815" s="940"/>
      <c r="J815" s="940"/>
      <c r="K815" s="940"/>
      <c r="L815" s="941"/>
    </row>
    <row r="816" spans="2:12" hidden="1" x14ac:dyDescent="0.25">
      <c r="B816" s="939"/>
      <c r="C816" s="940"/>
      <c r="D816" s="940"/>
      <c r="E816" s="940"/>
      <c r="F816" s="940"/>
      <c r="G816" s="941"/>
      <c r="H816" s="939"/>
      <c r="I816" s="940"/>
      <c r="J816" s="940"/>
      <c r="K816" s="940"/>
      <c r="L816" s="941"/>
    </row>
    <row r="817" spans="2:12" hidden="1" x14ac:dyDescent="0.25">
      <c r="B817" s="939"/>
      <c r="C817" s="940"/>
      <c r="D817" s="940"/>
      <c r="E817" s="940"/>
      <c r="F817" s="940"/>
      <c r="G817" s="941"/>
      <c r="H817" s="939"/>
      <c r="I817" s="940"/>
      <c r="J817" s="940"/>
      <c r="K817" s="940"/>
      <c r="L817" s="941"/>
    </row>
    <row r="818" spans="2:12" hidden="1" x14ac:dyDescent="0.25">
      <c r="B818" s="939"/>
      <c r="C818" s="940"/>
      <c r="D818" s="940"/>
      <c r="E818" s="940"/>
      <c r="F818" s="940"/>
      <c r="G818" s="941"/>
      <c r="H818" s="939"/>
      <c r="I818" s="940"/>
      <c r="J818" s="940"/>
      <c r="K818" s="940"/>
      <c r="L818" s="941"/>
    </row>
    <row r="819" spans="2:12" hidden="1" x14ac:dyDescent="0.25">
      <c r="B819" s="939"/>
      <c r="C819" s="940"/>
      <c r="D819" s="940"/>
      <c r="E819" s="940"/>
      <c r="F819" s="940"/>
      <c r="G819" s="941"/>
      <c r="H819" s="939"/>
      <c r="I819" s="940"/>
      <c r="J819" s="940"/>
      <c r="K819" s="940"/>
      <c r="L819" s="941"/>
    </row>
    <row r="820" spans="2:12" hidden="1" x14ac:dyDescent="0.25">
      <c r="B820" s="939"/>
      <c r="C820" s="940"/>
      <c r="D820" s="940"/>
      <c r="E820" s="940"/>
      <c r="F820" s="940"/>
      <c r="G820" s="941"/>
      <c r="H820" s="939"/>
      <c r="I820" s="940"/>
      <c r="J820" s="940"/>
      <c r="K820" s="940"/>
      <c r="L820" s="941"/>
    </row>
    <row r="821" spans="2:12" hidden="1" x14ac:dyDescent="0.25">
      <c r="B821" s="939"/>
      <c r="C821" s="940"/>
      <c r="D821" s="940"/>
      <c r="E821" s="940"/>
      <c r="F821" s="940"/>
      <c r="G821" s="941"/>
      <c r="H821" s="939"/>
      <c r="I821" s="940"/>
      <c r="J821" s="940"/>
      <c r="K821" s="940"/>
      <c r="L821" s="941"/>
    </row>
    <row r="822" spans="2:12" hidden="1" x14ac:dyDescent="0.25">
      <c r="B822" s="939"/>
      <c r="C822" s="940"/>
      <c r="D822" s="940"/>
      <c r="E822" s="940"/>
      <c r="F822" s="940"/>
      <c r="G822" s="941"/>
      <c r="H822" s="939"/>
      <c r="I822" s="940"/>
      <c r="J822" s="940"/>
      <c r="K822" s="940"/>
      <c r="L822" s="941"/>
    </row>
    <row r="823" spans="2:12" hidden="1" x14ac:dyDescent="0.25">
      <c r="B823" s="939"/>
      <c r="C823" s="940"/>
      <c r="D823" s="940"/>
      <c r="E823" s="940"/>
      <c r="F823" s="940"/>
      <c r="G823" s="941"/>
      <c r="H823" s="939"/>
      <c r="I823" s="940"/>
      <c r="J823" s="940"/>
      <c r="K823" s="940"/>
      <c r="L823" s="941"/>
    </row>
    <row r="824" spans="2:12" hidden="1" x14ac:dyDescent="0.25">
      <c r="B824" s="939"/>
      <c r="C824" s="940"/>
      <c r="D824" s="940"/>
      <c r="E824" s="940"/>
      <c r="F824" s="940"/>
      <c r="G824" s="941"/>
      <c r="H824" s="939"/>
      <c r="I824" s="940"/>
      <c r="J824" s="940"/>
      <c r="K824" s="940"/>
      <c r="L824" s="941"/>
    </row>
    <row r="825" spans="2:12" hidden="1" x14ac:dyDescent="0.25">
      <c r="B825" s="1083"/>
      <c r="C825" s="1084"/>
      <c r="D825" s="1084"/>
      <c r="E825" s="1084"/>
      <c r="F825" s="1084"/>
      <c r="G825" s="1085"/>
      <c r="H825" s="1083"/>
      <c r="I825" s="1084"/>
      <c r="J825" s="1084"/>
      <c r="K825" s="1084"/>
      <c r="L825" s="1085"/>
    </row>
    <row r="826" spans="2:12" hidden="1" x14ac:dyDescent="0.25">
      <c r="B826" s="1066"/>
      <c r="C826" s="1078"/>
      <c r="D826" s="1078"/>
      <c r="E826" s="1078"/>
      <c r="F826" s="1078"/>
      <c r="G826" s="1079"/>
      <c r="H826" s="1066"/>
      <c r="I826" s="1078"/>
      <c r="J826" s="1078"/>
      <c r="K826" s="1078"/>
      <c r="L826" s="1079"/>
    </row>
    <row r="827" spans="2:12" hidden="1" x14ac:dyDescent="0.25">
      <c r="B827" s="1080"/>
      <c r="C827" s="1081"/>
      <c r="D827" s="1081"/>
      <c r="E827" s="1081"/>
      <c r="F827" s="1081"/>
      <c r="G827" s="1082"/>
      <c r="H827" s="1080"/>
      <c r="I827" s="1081"/>
      <c r="J827" s="1081"/>
      <c r="K827" s="1081"/>
      <c r="L827" s="1082"/>
    </row>
  </sheetData>
  <mergeCells count="223">
    <mergeCell ref="B810:G811"/>
    <mergeCell ref="H810:L811"/>
    <mergeCell ref="B812:G825"/>
    <mergeCell ref="H812:L825"/>
    <mergeCell ref="B826:G827"/>
    <mergeCell ref="H826:L827"/>
    <mergeCell ref="B780:G793"/>
    <mergeCell ref="H780:L793"/>
    <mergeCell ref="B794:G795"/>
    <mergeCell ref="H794:L795"/>
    <mergeCell ref="B796:G809"/>
    <mergeCell ref="H796:L809"/>
    <mergeCell ref="B762:G763"/>
    <mergeCell ref="H762:L763"/>
    <mergeCell ref="B764:G777"/>
    <mergeCell ref="H764:L777"/>
    <mergeCell ref="B778:G779"/>
    <mergeCell ref="H778:L779"/>
    <mergeCell ref="B732:G745"/>
    <mergeCell ref="H732:L745"/>
    <mergeCell ref="B746:G747"/>
    <mergeCell ref="H746:L747"/>
    <mergeCell ref="B748:G761"/>
    <mergeCell ref="H748:L761"/>
    <mergeCell ref="B714:G715"/>
    <mergeCell ref="H714:L715"/>
    <mergeCell ref="B716:G729"/>
    <mergeCell ref="H716:L729"/>
    <mergeCell ref="B730:G731"/>
    <mergeCell ref="H730:L731"/>
    <mergeCell ref="B684:G697"/>
    <mergeCell ref="H684:L697"/>
    <mergeCell ref="B698:G699"/>
    <mergeCell ref="H698:L699"/>
    <mergeCell ref="B700:G713"/>
    <mergeCell ref="H700:L713"/>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617:G618"/>
    <mergeCell ref="H617:L618"/>
    <mergeCell ref="B619:G632"/>
    <mergeCell ref="H619:L632"/>
    <mergeCell ref="B633:G634"/>
    <mergeCell ref="H633:M634"/>
    <mergeCell ref="B587:G600"/>
    <mergeCell ref="H587:L600"/>
    <mergeCell ref="B601:G602"/>
    <mergeCell ref="H601:L602"/>
    <mergeCell ref="B603:G616"/>
    <mergeCell ref="H603:L616"/>
    <mergeCell ref="B569:G570"/>
    <mergeCell ref="H569:L570"/>
    <mergeCell ref="B571:G584"/>
    <mergeCell ref="H571:L584"/>
    <mergeCell ref="B585:G586"/>
    <mergeCell ref="H585:L586"/>
    <mergeCell ref="B539:G552"/>
    <mergeCell ref="H539:L552"/>
    <mergeCell ref="B553:G554"/>
    <mergeCell ref="H553:L554"/>
    <mergeCell ref="B555:G568"/>
    <mergeCell ref="H555:L568"/>
    <mergeCell ref="B521:G522"/>
    <mergeCell ref="H521:L522"/>
    <mergeCell ref="B523:G536"/>
    <mergeCell ref="H523:L536"/>
    <mergeCell ref="B537:G538"/>
    <mergeCell ref="H537:L538"/>
    <mergeCell ref="B491:G504"/>
    <mergeCell ref="H491:L504"/>
    <mergeCell ref="B505:G506"/>
    <mergeCell ref="H505:L506"/>
    <mergeCell ref="B507:G520"/>
    <mergeCell ref="H507:L520"/>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424:G425"/>
    <mergeCell ref="H424:L425"/>
    <mergeCell ref="B426:G439"/>
    <mergeCell ref="H426:L439"/>
    <mergeCell ref="B440:G441"/>
    <mergeCell ref="H440:L441"/>
    <mergeCell ref="B394:G407"/>
    <mergeCell ref="H394:L407"/>
    <mergeCell ref="B408:G409"/>
    <mergeCell ref="H408:L409"/>
    <mergeCell ref="B410:G423"/>
    <mergeCell ref="H410:L423"/>
    <mergeCell ref="B376:G377"/>
    <mergeCell ref="H376:L377"/>
    <mergeCell ref="B378:G391"/>
    <mergeCell ref="H378:L391"/>
    <mergeCell ref="B392:G393"/>
    <mergeCell ref="H392:L393"/>
    <mergeCell ref="B346:G359"/>
    <mergeCell ref="H346:L359"/>
    <mergeCell ref="B360:G361"/>
    <mergeCell ref="H360:L361"/>
    <mergeCell ref="B362:G375"/>
    <mergeCell ref="H362:L375"/>
    <mergeCell ref="B328:G329"/>
    <mergeCell ref="H328:L329"/>
    <mergeCell ref="B330:G343"/>
    <mergeCell ref="H330:L343"/>
    <mergeCell ref="B344:G345"/>
    <mergeCell ref="H344:L345"/>
    <mergeCell ref="B298:G311"/>
    <mergeCell ref="H298:L311"/>
    <mergeCell ref="B312:G313"/>
    <mergeCell ref="H312:L313"/>
    <mergeCell ref="B314:G327"/>
    <mergeCell ref="H314:L327"/>
    <mergeCell ref="B280:G281"/>
    <mergeCell ref="H280:L281"/>
    <mergeCell ref="B282:G295"/>
    <mergeCell ref="H282:L295"/>
    <mergeCell ref="B296:G297"/>
    <mergeCell ref="H296:L297"/>
    <mergeCell ref="B250:G263"/>
    <mergeCell ref="H250:L263"/>
    <mergeCell ref="B264:G265"/>
    <mergeCell ref="H264:M265"/>
    <mergeCell ref="B266:G279"/>
    <mergeCell ref="H266:L279"/>
    <mergeCell ref="B232:G233"/>
    <mergeCell ref="H232:L233"/>
    <mergeCell ref="B234:G247"/>
    <mergeCell ref="H234:L247"/>
    <mergeCell ref="B248:G249"/>
    <mergeCell ref="H248:L249"/>
    <mergeCell ref="B202:G215"/>
    <mergeCell ref="H202:L215"/>
    <mergeCell ref="B216:G217"/>
    <mergeCell ref="H216:L217"/>
    <mergeCell ref="B218:G231"/>
    <mergeCell ref="H218:L231"/>
    <mergeCell ref="B184:G185"/>
    <mergeCell ref="H184:M185"/>
    <mergeCell ref="B186:G199"/>
    <mergeCell ref="H186:L199"/>
    <mergeCell ref="B200:G201"/>
    <mergeCell ref="H200:L201"/>
    <mergeCell ref="B154:G167"/>
    <mergeCell ref="H154:L167"/>
    <mergeCell ref="B168:G169"/>
    <mergeCell ref="H168:M169"/>
    <mergeCell ref="B170:G183"/>
    <mergeCell ref="H170:L183"/>
    <mergeCell ref="B136:G137"/>
    <mergeCell ref="H136:L137"/>
    <mergeCell ref="B138:G151"/>
    <mergeCell ref="H138:L151"/>
    <mergeCell ref="B152:G153"/>
    <mergeCell ref="H152:L153"/>
    <mergeCell ref="B106:G119"/>
    <mergeCell ref="H106:L119"/>
    <mergeCell ref="B120:G121"/>
    <mergeCell ref="H120:L121"/>
    <mergeCell ref="B122:G135"/>
    <mergeCell ref="H122:L135"/>
    <mergeCell ref="B88:G89"/>
    <mergeCell ref="H88:L89"/>
    <mergeCell ref="B90:G103"/>
    <mergeCell ref="H90:L103"/>
    <mergeCell ref="B104:G105"/>
    <mergeCell ref="H104:L105"/>
    <mergeCell ref="B58:G71"/>
    <mergeCell ref="H58:L71"/>
    <mergeCell ref="B72:G73"/>
    <mergeCell ref="H72:L73"/>
    <mergeCell ref="B74:G87"/>
    <mergeCell ref="H74:L87"/>
    <mergeCell ref="B40:G41"/>
    <mergeCell ref="H40:L41"/>
    <mergeCell ref="B42:G55"/>
    <mergeCell ref="H42:L55"/>
    <mergeCell ref="B56:G57"/>
    <mergeCell ref="H56:L57"/>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N168"/>
  <sheetViews>
    <sheetView view="pageBreakPreview" topLeftCell="A157" zoomScaleNormal="100" zoomScaleSheetLayoutView="100" zoomScalePageLayoutView="110" workbookViewId="0">
      <selection activeCell="N38" sqref="N38"/>
    </sheetView>
  </sheetViews>
  <sheetFormatPr baseColWidth="10" defaultColWidth="11.42578125" defaultRowHeight="15" x14ac:dyDescent="0.25"/>
  <cols>
    <col min="1" max="1" width="3.7109375" style="162" customWidth="1"/>
    <col min="2" max="2" width="4.7109375" style="162" customWidth="1"/>
    <col min="3" max="3" width="8.28515625" style="162" customWidth="1"/>
    <col min="4" max="4" width="8" style="162" customWidth="1"/>
    <col min="5" max="5" width="11.42578125" style="162"/>
    <col min="6" max="6" width="11.85546875" style="162" customWidth="1"/>
    <col min="7" max="7" width="9.5703125" style="162" customWidth="1"/>
    <col min="8" max="8" width="12" style="162" customWidth="1"/>
    <col min="9" max="9" width="13.85546875" style="162" bestFit="1" customWidth="1"/>
    <col min="10" max="10" width="13" style="162" customWidth="1"/>
    <col min="11" max="11" width="13.42578125" style="162" customWidth="1"/>
    <col min="12" max="12" width="9.42578125" style="162" customWidth="1"/>
    <col min="13" max="13" width="11.42578125" style="162" hidden="1" customWidth="1"/>
    <col min="14" max="16384" width="11.42578125" style="162"/>
  </cols>
  <sheetData>
    <row r="1" spans="2:13" x14ac:dyDescent="0.25">
      <c r="B1" s="951"/>
      <c r="C1" s="952"/>
      <c r="D1" s="953"/>
      <c r="E1" s="957" t="s">
        <v>390</v>
      </c>
      <c r="F1" s="957"/>
      <c r="G1" s="957"/>
      <c r="H1" s="957"/>
      <c r="I1" s="957"/>
      <c r="J1" s="957"/>
      <c r="K1" s="959"/>
      <c r="L1" s="960"/>
    </row>
    <row r="2" spans="2:13" ht="1.5" customHeight="1" x14ac:dyDescent="0.25">
      <c r="B2" s="954"/>
      <c r="C2" s="955"/>
      <c r="D2" s="956"/>
      <c r="E2" s="958"/>
      <c r="F2" s="958"/>
      <c r="G2" s="958"/>
      <c r="H2" s="958"/>
      <c r="I2" s="958"/>
      <c r="J2" s="958"/>
      <c r="K2" s="961"/>
      <c r="L2" s="962"/>
    </row>
    <row r="3" spans="2:13" ht="3.75" customHeight="1" x14ac:dyDescent="0.25">
      <c r="B3" s="954"/>
      <c r="C3" s="955"/>
      <c r="D3" s="956"/>
      <c r="E3" s="958"/>
      <c r="F3" s="958"/>
      <c r="G3" s="958"/>
      <c r="H3" s="958"/>
      <c r="I3" s="958"/>
      <c r="J3" s="958"/>
      <c r="K3" s="961"/>
      <c r="L3" s="962"/>
    </row>
    <row r="4" spans="2:13" ht="20.25" customHeight="1" x14ac:dyDescent="0.25">
      <c r="B4" s="954"/>
      <c r="C4" s="955"/>
      <c r="D4" s="956"/>
      <c r="E4" s="963" t="s">
        <v>387</v>
      </c>
      <c r="F4" s="963"/>
      <c r="G4" s="963"/>
      <c r="H4" s="963"/>
      <c r="I4" s="963"/>
      <c r="J4" s="963"/>
      <c r="K4" s="961"/>
      <c r="L4" s="962"/>
    </row>
    <row r="5" spans="2:13" ht="4.5" customHeight="1" x14ac:dyDescent="0.25">
      <c r="B5" s="954"/>
      <c r="C5" s="955"/>
      <c r="D5" s="956"/>
      <c r="E5" s="964"/>
      <c r="F5" s="964"/>
      <c r="G5" s="964"/>
      <c r="H5" s="964"/>
      <c r="I5" s="1057" t="s">
        <v>459</v>
      </c>
      <c r="J5" s="1119"/>
      <c r="K5" s="1054"/>
      <c r="L5" s="962"/>
      <c r="M5" s="163"/>
    </row>
    <row r="6" spans="2:13" ht="24.95" customHeight="1" x14ac:dyDescent="0.25">
      <c r="B6" s="954"/>
      <c r="C6" s="955"/>
      <c r="D6" s="956"/>
      <c r="E6" s="164" t="s">
        <v>457</v>
      </c>
      <c r="F6" s="165">
        <v>43929</v>
      </c>
      <c r="G6" s="166" t="s">
        <v>458</v>
      </c>
      <c r="H6" s="154">
        <v>43935</v>
      </c>
      <c r="I6" s="1057"/>
      <c r="J6" s="1119"/>
      <c r="K6" s="1059"/>
      <c r="L6" s="968"/>
    </row>
    <row r="7" spans="2:13" ht="24.95" customHeight="1" x14ac:dyDescent="0.25">
      <c r="B7" s="948" t="s">
        <v>392</v>
      </c>
      <c r="C7" s="948"/>
      <c r="D7" s="948"/>
      <c r="E7" s="948" t="s">
        <v>109</v>
      </c>
      <c r="F7" s="948"/>
      <c r="G7" s="948" t="s">
        <v>110</v>
      </c>
      <c r="H7" s="948"/>
      <c r="I7" s="213" t="s">
        <v>4</v>
      </c>
      <c r="J7" s="213" t="s">
        <v>2</v>
      </c>
      <c r="K7" s="949" t="s">
        <v>0</v>
      </c>
      <c r="L7" s="949"/>
    </row>
    <row r="8" spans="2:13" ht="24.95" customHeight="1" x14ac:dyDescent="0.25">
      <c r="B8" s="950" t="s">
        <v>395</v>
      </c>
      <c r="C8" s="950"/>
      <c r="D8" s="950"/>
      <c r="E8" s="948" t="s">
        <v>396</v>
      </c>
      <c r="F8" s="948"/>
      <c r="G8" s="948" t="s">
        <v>396</v>
      </c>
      <c r="H8" s="948"/>
      <c r="I8" s="167">
        <v>41944</v>
      </c>
      <c r="J8" s="213">
        <v>1</v>
      </c>
      <c r="K8" s="949" t="s">
        <v>460</v>
      </c>
      <c r="L8" s="949"/>
    </row>
    <row r="9" spans="2:13" ht="15.75" customHeight="1" x14ac:dyDescent="0.25">
      <c r="B9" s="939" t="s">
        <v>688</v>
      </c>
      <c r="C9" s="940"/>
      <c r="D9" s="940"/>
      <c r="E9" s="940"/>
      <c r="F9" s="940"/>
      <c r="G9" s="941"/>
      <c r="H9" s="939" t="s">
        <v>689</v>
      </c>
      <c r="I9" s="940"/>
      <c r="J9" s="940"/>
      <c r="K9" s="940"/>
      <c r="L9" s="941"/>
    </row>
    <row r="10" spans="2:13" x14ac:dyDescent="0.25">
      <c r="B10" s="939"/>
      <c r="C10" s="940"/>
      <c r="D10" s="940"/>
      <c r="E10" s="940"/>
      <c r="F10" s="940"/>
      <c r="G10" s="941"/>
      <c r="H10" s="939"/>
      <c r="I10" s="940"/>
      <c r="J10" s="940"/>
      <c r="K10" s="940"/>
      <c r="L10" s="941"/>
    </row>
    <row r="11" spans="2:13" x14ac:dyDescent="0.25">
      <c r="B11" s="939"/>
      <c r="C11" s="940"/>
      <c r="D11" s="940"/>
      <c r="E11" s="940"/>
      <c r="F11" s="940"/>
      <c r="G11" s="941"/>
      <c r="H11" s="939"/>
      <c r="I11" s="940"/>
      <c r="J11" s="940"/>
      <c r="K11" s="940"/>
      <c r="L11" s="941"/>
    </row>
    <row r="12" spans="2:13" x14ac:dyDescent="0.25">
      <c r="B12" s="939"/>
      <c r="C12" s="940"/>
      <c r="D12" s="940"/>
      <c r="E12" s="940"/>
      <c r="F12" s="940"/>
      <c r="G12" s="941"/>
      <c r="H12" s="939"/>
      <c r="I12" s="940"/>
      <c r="J12" s="940"/>
      <c r="K12" s="940"/>
      <c r="L12" s="941"/>
    </row>
    <row r="13" spans="2:13" x14ac:dyDescent="0.25">
      <c r="B13" s="939"/>
      <c r="C13" s="940"/>
      <c r="D13" s="940"/>
      <c r="E13" s="940"/>
      <c r="F13" s="940"/>
      <c r="G13" s="941"/>
      <c r="H13" s="939"/>
      <c r="I13" s="940"/>
      <c r="J13" s="940"/>
      <c r="K13" s="940"/>
      <c r="L13" s="941"/>
    </row>
    <row r="14" spans="2:13" x14ac:dyDescent="0.25">
      <c r="B14" s="939"/>
      <c r="C14" s="940"/>
      <c r="D14" s="940"/>
      <c r="E14" s="940"/>
      <c r="F14" s="940"/>
      <c r="G14" s="941"/>
      <c r="H14" s="939"/>
      <c r="I14" s="940"/>
      <c r="J14" s="940"/>
      <c r="K14" s="940"/>
      <c r="L14" s="941"/>
    </row>
    <row r="15" spans="2:13" x14ac:dyDescent="0.25">
      <c r="B15" s="939"/>
      <c r="C15" s="940"/>
      <c r="D15" s="940"/>
      <c r="E15" s="940"/>
      <c r="F15" s="940"/>
      <c r="G15" s="941"/>
      <c r="H15" s="939"/>
      <c r="I15" s="940"/>
      <c r="J15" s="940"/>
      <c r="K15" s="940"/>
      <c r="L15" s="941"/>
    </row>
    <row r="16" spans="2:13"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9"/>
      <c r="C21" s="940"/>
      <c r="D21" s="940"/>
      <c r="E21" s="940"/>
      <c r="F21" s="940"/>
      <c r="G21" s="941"/>
      <c r="H21" s="939"/>
      <c r="I21" s="940"/>
      <c r="J21" s="940"/>
      <c r="K21" s="940"/>
      <c r="L21" s="941"/>
    </row>
    <row r="22" spans="2:12" ht="15.75" thickBot="1" x14ac:dyDescent="0.3">
      <c r="B22" s="939"/>
      <c r="C22" s="940"/>
      <c r="D22" s="940"/>
      <c r="E22" s="940"/>
      <c r="F22" s="940"/>
      <c r="G22" s="941"/>
      <c r="H22" s="939"/>
      <c r="I22" s="940"/>
      <c r="J22" s="940"/>
      <c r="K22" s="940"/>
      <c r="L22" s="941"/>
    </row>
    <row r="23" spans="2:12" x14ac:dyDescent="0.25">
      <c r="B23" s="1116" t="s">
        <v>1089</v>
      </c>
      <c r="C23" s="1117"/>
      <c r="D23" s="1117"/>
      <c r="E23" s="1117"/>
      <c r="F23" s="1117"/>
      <c r="G23" s="1118"/>
      <c r="H23" s="1113" t="s">
        <v>934</v>
      </c>
      <c r="I23" s="1114"/>
      <c r="J23" s="1114"/>
      <c r="K23" s="1114"/>
      <c r="L23" s="1115"/>
    </row>
    <row r="24" spans="2:12" ht="18" customHeight="1" thickBot="1" x14ac:dyDescent="0.3">
      <c r="B24" s="933"/>
      <c r="C24" s="934"/>
      <c r="D24" s="934"/>
      <c r="E24" s="934"/>
      <c r="F24" s="934"/>
      <c r="G24" s="935"/>
      <c r="H24" s="945"/>
      <c r="I24" s="946"/>
      <c r="J24" s="946"/>
      <c r="K24" s="946"/>
      <c r="L24" s="947"/>
    </row>
    <row r="25" spans="2:12" ht="15.75" customHeight="1" x14ac:dyDescent="0.25">
      <c r="B25" s="936" t="s">
        <v>688</v>
      </c>
      <c r="C25" s="937"/>
      <c r="D25" s="937"/>
      <c r="E25" s="937"/>
      <c r="F25" s="937"/>
      <c r="G25" s="938"/>
      <c r="H25" s="936" t="s">
        <v>689</v>
      </c>
      <c r="I25" s="937"/>
      <c r="J25" s="937"/>
      <c r="K25" s="937"/>
      <c r="L25" s="938"/>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9"/>
      <c r="C37" s="940"/>
      <c r="D37" s="940"/>
      <c r="E37" s="940"/>
      <c r="F37" s="940"/>
      <c r="G37" s="941"/>
      <c r="H37" s="939"/>
      <c r="I37" s="940"/>
      <c r="J37" s="940"/>
      <c r="K37" s="940"/>
      <c r="L37" s="941"/>
    </row>
    <row r="38" spans="2:12" ht="15.75" thickBot="1" x14ac:dyDescent="0.3">
      <c r="B38" s="939"/>
      <c r="C38" s="940"/>
      <c r="D38" s="940"/>
      <c r="E38" s="940"/>
      <c r="F38" s="940"/>
      <c r="G38" s="941"/>
      <c r="H38" s="939"/>
      <c r="I38" s="940"/>
      <c r="J38" s="940"/>
      <c r="K38" s="940"/>
      <c r="L38" s="941"/>
    </row>
    <row r="39" spans="2:12" x14ac:dyDescent="0.25">
      <c r="B39" s="1116" t="s">
        <v>1090</v>
      </c>
      <c r="C39" s="1117"/>
      <c r="D39" s="1117"/>
      <c r="E39" s="1117"/>
      <c r="F39" s="1117"/>
      <c r="G39" s="1118"/>
      <c r="H39" s="1113" t="s">
        <v>1091</v>
      </c>
      <c r="I39" s="1114"/>
      <c r="J39" s="1114"/>
      <c r="K39" s="1114"/>
      <c r="L39" s="1115"/>
    </row>
    <row r="40" spans="2:12" ht="18" customHeight="1" thickBot="1" x14ac:dyDescent="0.3">
      <c r="B40" s="933"/>
      <c r="C40" s="934"/>
      <c r="D40" s="934"/>
      <c r="E40" s="934"/>
      <c r="F40" s="934"/>
      <c r="G40" s="935"/>
      <c r="H40" s="945"/>
      <c r="I40" s="946"/>
      <c r="J40" s="946"/>
      <c r="K40" s="946"/>
      <c r="L40" s="947"/>
    </row>
    <row r="41" spans="2:12" x14ac:dyDescent="0.25">
      <c r="B41" s="936" t="s">
        <v>690</v>
      </c>
      <c r="C41" s="937"/>
      <c r="D41" s="937"/>
      <c r="E41" s="937"/>
      <c r="F41" s="937"/>
      <c r="G41" s="938"/>
      <c r="H41" s="936" t="s">
        <v>691</v>
      </c>
      <c r="I41" s="937"/>
      <c r="J41" s="937"/>
      <c r="K41" s="937"/>
      <c r="L41" s="938"/>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ht="15.75" thickBot="1" x14ac:dyDescent="0.3">
      <c r="B54" s="939"/>
      <c r="C54" s="940"/>
      <c r="D54" s="940"/>
      <c r="E54" s="940"/>
      <c r="F54" s="940"/>
      <c r="G54" s="941"/>
      <c r="H54" s="939"/>
      <c r="I54" s="940"/>
      <c r="J54" s="940"/>
      <c r="K54" s="940"/>
      <c r="L54" s="941"/>
    </row>
    <row r="55" spans="2:12" ht="15" customHeight="1" x14ac:dyDescent="0.25">
      <c r="B55" s="1113" t="s">
        <v>1092</v>
      </c>
      <c r="C55" s="1114"/>
      <c r="D55" s="1114"/>
      <c r="E55" s="1114"/>
      <c r="F55" s="1114"/>
      <c r="G55" s="1115"/>
      <c r="H55" s="1113" t="s">
        <v>1093</v>
      </c>
      <c r="I55" s="1114"/>
      <c r="J55" s="1114"/>
      <c r="K55" s="1114"/>
      <c r="L55" s="1115"/>
    </row>
    <row r="56" spans="2:12" ht="15.75" thickBot="1" x14ac:dyDescent="0.3">
      <c r="B56" s="945"/>
      <c r="C56" s="946"/>
      <c r="D56" s="946"/>
      <c r="E56" s="946"/>
      <c r="F56" s="946"/>
      <c r="G56" s="947"/>
      <c r="H56" s="945"/>
      <c r="I56" s="946"/>
      <c r="J56" s="946"/>
      <c r="K56" s="946"/>
      <c r="L56" s="947"/>
    </row>
    <row r="57" spans="2:12" x14ac:dyDescent="0.25">
      <c r="B57" s="936" t="s">
        <v>690</v>
      </c>
      <c r="C57" s="937"/>
      <c r="D57" s="937"/>
      <c r="E57" s="937"/>
      <c r="F57" s="937"/>
      <c r="G57" s="938"/>
      <c r="H57" s="936" t="s">
        <v>691</v>
      </c>
      <c r="I57" s="937"/>
      <c r="J57" s="937"/>
      <c r="K57" s="937"/>
      <c r="L57" s="938"/>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4" x14ac:dyDescent="0.25">
      <c r="B65" s="939"/>
      <c r="C65" s="940"/>
      <c r="D65" s="940"/>
      <c r="E65" s="940"/>
      <c r="F65" s="940"/>
      <c r="G65" s="941"/>
      <c r="H65" s="939"/>
      <c r="I65" s="940"/>
      <c r="J65" s="940"/>
      <c r="K65" s="940"/>
      <c r="L65" s="941"/>
    </row>
    <row r="66" spans="2:14" x14ac:dyDescent="0.25">
      <c r="B66" s="939"/>
      <c r="C66" s="940"/>
      <c r="D66" s="940"/>
      <c r="E66" s="940"/>
      <c r="F66" s="940"/>
      <c r="G66" s="941"/>
      <c r="H66" s="939"/>
      <c r="I66" s="940"/>
      <c r="J66" s="940"/>
      <c r="K66" s="940"/>
      <c r="L66" s="941"/>
    </row>
    <row r="67" spans="2:14" x14ac:dyDescent="0.25">
      <c r="B67" s="939"/>
      <c r="C67" s="940"/>
      <c r="D67" s="940"/>
      <c r="E67" s="940"/>
      <c r="F67" s="940"/>
      <c r="G67" s="941"/>
      <c r="H67" s="939"/>
      <c r="I67" s="940"/>
      <c r="J67" s="940"/>
      <c r="K67" s="940"/>
      <c r="L67" s="941"/>
    </row>
    <row r="68" spans="2:14" x14ac:dyDescent="0.25">
      <c r="B68" s="939"/>
      <c r="C68" s="940"/>
      <c r="D68" s="940"/>
      <c r="E68" s="940"/>
      <c r="F68" s="940"/>
      <c r="G68" s="941"/>
      <c r="H68" s="939"/>
      <c r="I68" s="940"/>
      <c r="J68" s="940"/>
      <c r="K68" s="940"/>
      <c r="L68" s="941"/>
    </row>
    <row r="69" spans="2:14" x14ac:dyDescent="0.25">
      <c r="B69" s="939"/>
      <c r="C69" s="940"/>
      <c r="D69" s="940"/>
      <c r="E69" s="940"/>
      <c r="F69" s="940"/>
      <c r="G69" s="941"/>
      <c r="H69" s="939"/>
      <c r="I69" s="940"/>
      <c r="J69" s="940"/>
      <c r="K69" s="940"/>
      <c r="L69" s="941"/>
    </row>
    <row r="70" spans="2:14" ht="15.75" thickBot="1" x14ac:dyDescent="0.3">
      <c r="B70" s="939"/>
      <c r="C70" s="940"/>
      <c r="D70" s="940"/>
      <c r="E70" s="940"/>
      <c r="F70" s="940"/>
      <c r="G70" s="941"/>
      <c r="H70" s="939"/>
      <c r="I70" s="940"/>
      <c r="J70" s="940"/>
      <c r="K70" s="940"/>
      <c r="L70" s="941"/>
    </row>
    <row r="71" spans="2:14" ht="15" customHeight="1" x14ac:dyDescent="0.25">
      <c r="B71" s="1113" t="s">
        <v>935</v>
      </c>
      <c r="C71" s="1114"/>
      <c r="D71" s="1114"/>
      <c r="E71" s="1114"/>
      <c r="F71" s="1114"/>
      <c r="G71" s="1115"/>
      <c r="H71" s="1113" t="s">
        <v>1094</v>
      </c>
      <c r="I71" s="1114"/>
      <c r="J71" s="1114"/>
      <c r="K71" s="1114"/>
      <c r="L71" s="1115"/>
    </row>
    <row r="72" spans="2:14" ht="15.75" thickBot="1" x14ac:dyDescent="0.3">
      <c r="B72" s="945"/>
      <c r="C72" s="946"/>
      <c r="D72" s="946"/>
      <c r="E72" s="946"/>
      <c r="F72" s="946"/>
      <c r="G72" s="947"/>
      <c r="H72" s="945"/>
      <c r="I72" s="946"/>
      <c r="J72" s="946"/>
      <c r="K72" s="946"/>
      <c r="L72" s="947"/>
    </row>
    <row r="73" spans="2:14" x14ac:dyDescent="0.25">
      <c r="B73" s="936" t="s">
        <v>690</v>
      </c>
      <c r="C73" s="937"/>
      <c r="D73" s="937"/>
      <c r="E73" s="937"/>
      <c r="F73" s="937"/>
      <c r="G73" s="938"/>
      <c r="H73" s="936" t="s">
        <v>691</v>
      </c>
      <c r="I73" s="937"/>
      <c r="J73" s="937"/>
      <c r="K73" s="937"/>
      <c r="L73" s="938"/>
      <c r="M73" s="185"/>
      <c r="N73" s="185"/>
    </row>
    <row r="74" spans="2:14" x14ac:dyDescent="0.25">
      <c r="B74" s="939"/>
      <c r="C74" s="940"/>
      <c r="D74" s="940"/>
      <c r="E74" s="940"/>
      <c r="F74" s="940"/>
      <c r="G74" s="941"/>
      <c r="H74" s="939"/>
      <c r="I74" s="940"/>
      <c r="J74" s="940"/>
      <c r="K74" s="940"/>
      <c r="L74" s="941"/>
      <c r="M74" s="185"/>
      <c r="N74" s="185"/>
    </row>
    <row r="75" spans="2:14" x14ac:dyDescent="0.25">
      <c r="B75" s="939"/>
      <c r="C75" s="940"/>
      <c r="D75" s="940"/>
      <c r="E75" s="940"/>
      <c r="F75" s="940"/>
      <c r="G75" s="941"/>
      <c r="H75" s="939"/>
      <c r="I75" s="940"/>
      <c r="J75" s="940"/>
      <c r="K75" s="940"/>
      <c r="L75" s="941"/>
      <c r="M75" s="185"/>
      <c r="N75" s="185"/>
    </row>
    <row r="76" spans="2:14" x14ac:dyDescent="0.25">
      <c r="B76" s="939"/>
      <c r="C76" s="940"/>
      <c r="D76" s="940"/>
      <c r="E76" s="940"/>
      <c r="F76" s="940"/>
      <c r="G76" s="941"/>
      <c r="H76" s="939"/>
      <c r="I76" s="940"/>
      <c r="J76" s="940"/>
      <c r="K76" s="940"/>
      <c r="L76" s="941"/>
      <c r="M76" s="185"/>
      <c r="N76" s="185"/>
    </row>
    <row r="77" spans="2:14" x14ac:dyDescent="0.25">
      <c r="B77" s="939"/>
      <c r="C77" s="940"/>
      <c r="D77" s="940"/>
      <c r="E77" s="940"/>
      <c r="F77" s="940"/>
      <c r="G77" s="941"/>
      <c r="H77" s="939"/>
      <c r="I77" s="940"/>
      <c r="J77" s="940"/>
      <c r="K77" s="940"/>
      <c r="L77" s="941"/>
      <c r="M77" s="185"/>
      <c r="N77" s="185"/>
    </row>
    <row r="78" spans="2:14" x14ac:dyDescent="0.25">
      <c r="B78" s="939"/>
      <c r="C78" s="940"/>
      <c r="D78" s="940"/>
      <c r="E78" s="940"/>
      <c r="F78" s="940"/>
      <c r="G78" s="941"/>
      <c r="H78" s="939"/>
      <c r="I78" s="940"/>
      <c r="J78" s="940"/>
      <c r="K78" s="940"/>
      <c r="L78" s="941"/>
      <c r="M78" s="185"/>
      <c r="N78" s="185"/>
    </row>
    <row r="79" spans="2:14" x14ac:dyDescent="0.25">
      <c r="B79" s="939"/>
      <c r="C79" s="940"/>
      <c r="D79" s="940"/>
      <c r="E79" s="940"/>
      <c r="F79" s="940"/>
      <c r="G79" s="941"/>
      <c r="H79" s="939"/>
      <c r="I79" s="940"/>
      <c r="J79" s="940"/>
      <c r="K79" s="940"/>
      <c r="L79" s="941"/>
      <c r="M79" s="185"/>
      <c r="N79" s="185"/>
    </row>
    <row r="80" spans="2:14" x14ac:dyDescent="0.25">
      <c r="B80" s="939"/>
      <c r="C80" s="940"/>
      <c r="D80" s="940"/>
      <c r="E80" s="940"/>
      <c r="F80" s="940"/>
      <c r="G80" s="941"/>
      <c r="H80" s="939"/>
      <c r="I80" s="940"/>
      <c r="J80" s="940"/>
      <c r="K80" s="940"/>
      <c r="L80" s="941"/>
      <c r="M80" s="185"/>
      <c r="N80" s="185"/>
    </row>
    <row r="81" spans="2:14" x14ac:dyDescent="0.25">
      <c r="B81" s="939"/>
      <c r="C81" s="940"/>
      <c r="D81" s="940"/>
      <c r="E81" s="940"/>
      <c r="F81" s="940"/>
      <c r="G81" s="941"/>
      <c r="H81" s="939"/>
      <c r="I81" s="940"/>
      <c r="J81" s="940"/>
      <c r="K81" s="940"/>
      <c r="L81" s="941"/>
      <c r="M81" s="185"/>
      <c r="N81" s="185"/>
    </row>
    <row r="82" spans="2:14" x14ac:dyDescent="0.25">
      <c r="B82" s="939"/>
      <c r="C82" s="940"/>
      <c r="D82" s="940"/>
      <c r="E82" s="940"/>
      <c r="F82" s="940"/>
      <c r="G82" s="941"/>
      <c r="H82" s="939"/>
      <c r="I82" s="940"/>
      <c r="J82" s="940"/>
      <c r="K82" s="940"/>
      <c r="L82" s="941"/>
      <c r="M82" s="185"/>
      <c r="N82" s="185"/>
    </row>
    <row r="83" spans="2:14" x14ac:dyDescent="0.25">
      <c r="B83" s="939"/>
      <c r="C83" s="940"/>
      <c r="D83" s="940"/>
      <c r="E83" s="940"/>
      <c r="F83" s="940"/>
      <c r="G83" s="941"/>
      <c r="H83" s="939"/>
      <c r="I83" s="940"/>
      <c r="J83" s="940"/>
      <c r="K83" s="940"/>
      <c r="L83" s="941"/>
      <c r="M83" s="185"/>
      <c r="N83" s="185"/>
    </row>
    <row r="84" spans="2:14" x14ac:dyDescent="0.25">
      <c r="B84" s="939"/>
      <c r="C84" s="940"/>
      <c r="D84" s="940"/>
      <c r="E84" s="940"/>
      <c r="F84" s="940"/>
      <c r="G84" s="941"/>
      <c r="H84" s="939"/>
      <c r="I84" s="940"/>
      <c r="J84" s="940"/>
      <c r="K84" s="940"/>
      <c r="L84" s="941"/>
      <c r="M84" s="185"/>
      <c r="N84" s="185"/>
    </row>
    <row r="85" spans="2:14" x14ac:dyDescent="0.25">
      <c r="B85" s="939"/>
      <c r="C85" s="940"/>
      <c r="D85" s="940"/>
      <c r="E85" s="940"/>
      <c r="F85" s="940"/>
      <c r="G85" s="941"/>
      <c r="H85" s="939"/>
      <c r="I85" s="940"/>
      <c r="J85" s="940"/>
      <c r="K85" s="940"/>
      <c r="L85" s="941"/>
      <c r="M85" s="185"/>
      <c r="N85" s="185"/>
    </row>
    <row r="86" spans="2:14" ht="15.75" thickBot="1" x14ac:dyDescent="0.3">
      <c r="B86" s="939"/>
      <c r="C86" s="940"/>
      <c r="D86" s="940"/>
      <c r="E86" s="940"/>
      <c r="F86" s="940"/>
      <c r="G86" s="941"/>
      <c r="H86" s="939"/>
      <c r="I86" s="940"/>
      <c r="J86" s="940"/>
      <c r="K86" s="940"/>
      <c r="L86" s="941"/>
      <c r="M86" s="185"/>
      <c r="N86" s="185"/>
    </row>
    <row r="87" spans="2:14" ht="15" customHeight="1" x14ac:dyDescent="0.25">
      <c r="B87" s="1104" t="s">
        <v>1095</v>
      </c>
      <c r="C87" s="1105"/>
      <c r="D87" s="1105"/>
      <c r="E87" s="1105"/>
      <c r="F87" s="1105"/>
      <c r="G87" s="1105"/>
      <c r="H87" s="1105" t="s">
        <v>936</v>
      </c>
      <c r="I87" s="1105"/>
      <c r="J87" s="1105"/>
      <c r="K87" s="1105"/>
      <c r="L87" s="1108"/>
      <c r="M87" s="185"/>
      <c r="N87" s="185"/>
    </row>
    <row r="88" spans="2:14" ht="15.75" thickBot="1" x14ac:dyDescent="0.3">
      <c r="B88" s="1106"/>
      <c r="C88" s="1107"/>
      <c r="D88" s="1107"/>
      <c r="E88" s="1107"/>
      <c r="F88" s="1107"/>
      <c r="G88" s="1107"/>
      <c r="H88" s="1107"/>
      <c r="I88" s="1107"/>
      <c r="J88" s="1107"/>
      <c r="K88" s="1107"/>
      <c r="L88" s="1109"/>
      <c r="M88" s="185"/>
      <c r="N88" s="185"/>
    </row>
    <row r="89" spans="2:14" x14ac:dyDescent="0.25">
      <c r="B89" s="939" t="s">
        <v>690</v>
      </c>
      <c r="C89" s="969"/>
      <c r="D89" s="969"/>
      <c r="E89" s="969"/>
      <c r="F89" s="969"/>
      <c r="G89" s="941"/>
      <c r="H89" s="939" t="s">
        <v>691</v>
      </c>
      <c r="I89" s="969"/>
      <c r="J89" s="969"/>
      <c r="K89" s="969"/>
      <c r="L89" s="941"/>
      <c r="M89" s="185"/>
      <c r="N89" s="185"/>
    </row>
    <row r="90" spans="2:14" x14ac:dyDescent="0.25">
      <c r="B90" s="939"/>
      <c r="C90" s="940"/>
      <c r="D90" s="940"/>
      <c r="E90" s="940"/>
      <c r="F90" s="940"/>
      <c r="G90" s="941"/>
      <c r="H90" s="939"/>
      <c r="I90" s="940"/>
      <c r="J90" s="940"/>
      <c r="K90" s="940"/>
      <c r="L90" s="941"/>
      <c r="M90" s="185"/>
      <c r="N90" s="185"/>
    </row>
    <row r="91" spans="2:14" x14ac:dyDescent="0.25">
      <c r="B91" s="939"/>
      <c r="C91" s="940"/>
      <c r="D91" s="940"/>
      <c r="E91" s="940"/>
      <c r="F91" s="940"/>
      <c r="G91" s="941"/>
      <c r="H91" s="939"/>
      <c r="I91" s="940"/>
      <c r="J91" s="940"/>
      <c r="K91" s="940"/>
      <c r="L91" s="941"/>
      <c r="M91" s="185"/>
      <c r="N91" s="185"/>
    </row>
    <row r="92" spans="2:14" x14ac:dyDescent="0.25">
      <c r="B92" s="939"/>
      <c r="C92" s="940"/>
      <c r="D92" s="940"/>
      <c r="E92" s="940"/>
      <c r="F92" s="940"/>
      <c r="G92" s="941"/>
      <c r="H92" s="939"/>
      <c r="I92" s="940"/>
      <c r="J92" s="940"/>
      <c r="K92" s="940"/>
      <c r="L92" s="941"/>
      <c r="M92" s="185"/>
      <c r="N92" s="185"/>
    </row>
    <row r="93" spans="2:14" x14ac:dyDescent="0.25">
      <c r="B93" s="939"/>
      <c r="C93" s="940"/>
      <c r="D93" s="940"/>
      <c r="E93" s="940"/>
      <c r="F93" s="940"/>
      <c r="G93" s="941"/>
      <c r="H93" s="939"/>
      <c r="I93" s="940"/>
      <c r="J93" s="940"/>
      <c r="K93" s="940"/>
      <c r="L93" s="941"/>
      <c r="M93" s="185"/>
      <c r="N93" s="185"/>
    </row>
    <row r="94" spans="2:14" x14ac:dyDescent="0.25">
      <c r="B94" s="939"/>
      <c r="C94" s="940"/>
      <c r="D94" s="940"/>
      <c r="E94" s="940"/>
      <c r="F94" s="940"/>
      <c r="G94" s="941"/>
      <c r="H94" s="939"/>
      <c r="I94" s="940"/>
      <c r="J94" s="940"/>
      <c r="K94" s="940"/>
      <c r="L94" s="941"/>
      <c r="M94" s="185"/>
      <c r="N94" s="185"/>
    </row>
    <row r="95" spans="2:14" x14ac:dyDescent="0.25">
      <c r="B95" s="939"/>
      <c r="C95" s="940"/>
      <c r="D95" s="940"/>
      <c r="E95" s="940"/>
      <c r="F95" s="940"/>
      <c r="G95" s="941"/>
      <c r="H95" s="939"/>
      <c r="I95" s="940"/>
      <c r="J95" s="940"/>
      <c r="K95" s="940"/>
      <c r="L95" s="941"/>
      <c r="M95" s="185"/>
      <c r="N95" s="185"/>
    </row>
    <row r="96" spans="2:14" x14ac:dyDescent="0.25">
      <c r="B96" s="939"/>
      <c r="C96" s="940"/>
      <c r="D96" s="940"/>
      <c r="E96" s="940"/>
      <c r="F96" s="940"/>
      <c r="G96" s="941"/>
      <c r="H96" s="939"/>
      <c r="I96" s="940"/>
      <c r="J96" s="940"/>
      <c r="K96" s="940"/>
      <c r="L96" s="941"/>
      <c r="M96" s="185"/>
      <c r="N96" s="185"/>
    </row>
    <row r="97" spans="2:14" x14ac:dyDescent="0.25">
      <c r="B97" s="939"/>
      <c r="C97" s="940"/>
      <c r="D97" s="940"/>
      <c r="E97" s="940"/>
      <c r="F97" s="940"/>
      <c r="G97" s="941"/>
      <c r="H97" s="939"/>
      <c r="I97" s="940"/>
      <c r="J97" s="940"/>
      <c r="K97" s="940"/>
      <c r="L97" s="941"/>
      <c r="M97" s="185"/>
      <c r="N97" s="185"/>
    </row>
    <row r="98" spans="2:14" x14ac:dyDescent="0.25">
      <c r="B98" s="939"/>
      <c r="C98" s="940"/>
      <c r="D98" s="940"/>
      <c r="E98" s="940"/>
      <c r="F98" s="940"/>
      <c r="G98" s="941"/>
      <c r="H98" s="939"/>
      <c r="I98" s="940"/>
      <c r="J98" s="940"/>
      <c r="K98" s="940"/>
      <c r="L98" s="941"/>
      <c r="M98" s="185"/>
      <c r="N98" s="185"/>
    </row>
    <row r="99" spans="2:14" x14ac:dyDescent="0.25">
      <c r="B99" s="939"/>
      <c r="C99" s="940"/>
      <c r="D99" s="940"/>
      <c r="E99" s="940"/>
      <c r="F99" s="940"/>
      <c r="G99" s="941"/>
      <c r="H99" s="939"/>
      <c r="I99" s="940"/>
      <c r="J99" s="940"/>
      <c r="K99" s="940"/>
      <c r="L99" s="941"/>
      <c r="M99" s="185"/>
      <c r="N99" s="185"/>
    </row>
    <row r="100" spans="2:14" x14ac:dyDescent="0.25">
      <c r="B100" s="939"/>
      <c r="C100" s="940"/>
      <c r="D100" s="940"/>
      <c r="E100" s="940"/>
      <c r="F100" s="940"/>
      <c r="G100" s="941"/>
      <c r="H100" s="939"/>
      <c r="I100" s="940"/>
      <c r="J100" s="940"/>
      <c r="K100" s="940"/>
      <c r="L100" s="941"/>
      <c r="M100" s="185"/>
      <c r="N100" s="185"/>
    </row>
    <row r="101" spans="2:14" x14ac:dyDescent="0.25">
      <c r="B101" s="939"/>
      <c r="C101" s="940"/>
      <c r="D101" s="940"/>
      <c r="E101" s="940"/>
      <c r="F101" s="940"/>
      <c r="G101" s="941"/>
      <c r="H101" s="939"/>
      <c r="I101" s="940"/>
      <c r="J101" s="940"/>
      <c r="K101" s="940"/>
      <c r="L101" s="941"/>
      <c r="M101" s="185"/>
      <c r="N101" s="185"/>
    </row>
    <row r="102" spans="2:14" ht="15.75" thickBot="1" x14ac:dyDescent="0.3">
      <c r="B102" s="939"/>
      <c r="C102" s="940"/>
      <c r="D102" s="940"/>
      <c r="E102" s="940"/>
      <c r="F102" s="940"/>
      <c r="G102" s="941"/>
      <c r="H102" s="939"/>
      <c r="I102" s="940"/>
      <c r="J102" s="940"/>
      <c r="K102" s="940"/>
      <c r="L102" s="941"/>
      <c r="M102" s="185"/>
      <c r="N102" s="185"/>
    </row>
    <row r="103" spans="2:14" ht="15" customHeight="1" x14ac:dyDescent="0.25">
      <c r="B103" s="1104" t="s">
        <v>937</v>
      </c>
      <c r="C103" s="1105"/>
      <c r="D103" s="1105"/>
      <c r="E103" s="1105"/>
      <c r="F103" s="1105"/>
      <c r="G103" s="1105"/>
      <c r="H103" s="1105" t="s">
        <v>1096</v>
      </c>
      <c r="I103" s="1105"/>
      <c r="J103" s="1105"/>
      <c r="K103" s="1105"/>
      <c r="L103" s="1108"/>
      <c r="M103" s="185"/>
      <c r="N103" s="185"/>
    </row>
    <row r="104" spans="2:14" ht="15.75" thickBot="1" x14ac:dyDescent="0.3">
      <c r="B104" s="1106"/>
      <c r="C104" s="1107"/>
      <c r="D104" s="1107"/>
      <c r="E104" s="1107"/>
      <c r="F104" s="1107"/>
      <c r="G104" s="1107"/>
      <c r="H104" s="1107"/>
      <c r="I104" s="1107"/>
      <c r="J104" s="1107"/>
      <c r="K104" s="1107"/>
      <c r="L104" s="1109"/>
      <c r="M104" s="185"/>
      <c r="N104" s="185"/>
    </row>
    <row r="105" spans="2:14" x14ac:dyDescent="0.25">
      <c r="B105" s="939" t="s">
        <v>690</v>
      </c>
      <c r="C105" s="969"/>
      <c r="D105" s="969"/>
      <c r="E105" s="969"/>
      <c r="F105" s="969"/>
      <c r="G105" s="941"/>
      <c r="H105" s="939" t="s">
        <v>691</v>
      </c>
      <c r="I105" s="969"/>
      <c r="J105" s="969"/>
      <c r="K105" s="969"/>
      <c r="L105" s="941"/>
      <c r="M105" s="185"/>
      <c r="N105" s="185"/>
    </row>
    <row r="106" spans="2:14" x14ac:dyDescent="0.25">
      <c r="B106" s="939"/>
      <c r="C106" s="940"/>
      <c r="D106" s="940"/>
      <c r="E106" s="940"/>
      <c r="F106" s="940"/>
      <c r="G106" s="941"/>
      <c r="H106" s="939"/>
      <c r="I106" s="940"/>
      <c r="J106" s="940"/>
      <c r="K106" s="940"/>
      <c r="L106" s="941"/>
      <c r="M106" s="185"/>
      <c r="N106" s="185"/>
    </row>
    <row r="107" spans="2:14" x14ac:dyDescent="0.25">
      <c r="B107" s="939"/>
      <c r="C107" s="940"/>
      <c r="D107" s="940"/>
      <c r="E107" s="940"/>
      <c r="F107" s="940"/>
      <c r="G107" s="941"/>
      <c r="H107" s="939"/>
      <c r="I107" s="940"/>
      <c r="J107" s="940"/>
      <c r="K107" s="940"/>
      <c r="L107" s="941"/>
      <c r="M107" s="185"/>
      <c r="N107" s="185"/>
    </row>
    <row r="108" spans="2:14" x14ac:dyDescent="0.25">
      <c r="B108" s="939"/>
      <c r="C108" s="940"/>
      <c r="D108" s="940"/>
      <c r="E108" s="940"/>
      <c r="F108" s="940"/>
      <c r="G108" s="941"/>
      <c r="H108" s="939"/>
      <c r="I108" s="940"/>
      <c r="J108" s="940"/>
      <c r="K108" s="940"/>
      <c r="L108" s="941"/>
      <c r="M108" s="185"/>
      <c r="N108" s="185"/>
    </row>
    <row r="109" spans="2:14" x14ac:dyDescent="0.25">
      <c r="B109" s="939"/>
      <c r="C109" s="940"/>
      <c r="D109" s="940"/>
      <c r="E109" s="940"/>
      <c r="F109" s="940"/>
      <c r="G109" s="941"/>
      <c r="H109" s="939"/>
      <c r="I109" s="940"/>
      <c r="J109" s="940"/>
      <c r="K109" s="940"/>
      <c r="L109" s="941"/>
      <c r="M109" s="185"/>
      <c r="N109" s="185"/>
    </row>
    <row r="110" spans="2:14" x14ac:dyDescent="0.25">
      <c r="B110" s="939"/>
      <c r="C110" s="940"/>
      <c r="D110" s="940"/>
      <c r="E110" s="940"/>
      <c r="F110" s="940"/>
      <c r="G110" s="941"/>
      <c r="H110" s="939"/>
      <c r="I110" s="940"/>
      <c r="J110" s="940"/>
      <c r="K110" s="940"/>
      <c r="L110" s="941"/>
      <c r="M110" s="185"/>
      <c r="N110" s="185"/>
    </row>
    <row r="111" spans="2:14" x14ac:dyDescent="0.25">
      <c r="B111" s="939"/>
      <c r="C111" s="940"/>
      <c r="D111" s="940"/>
      <c r="E111" s="940"/>
      <c r="F111" s="940"/>
      <c r="G111" s="941"/>
      <c r="H111" s="939"/>
      <c r="I111" s="940"/>
      <c r="J111" s="940"/>
      <c r="K111" s="940"/>
      <c r="L111" s="941"/>
      <c r="M111" s="185"/>
      <c r="N111" s="185"/>
    </row>
    <row r="112" spans="2:14" x14ac:dyDescent="0.25">
      <c r="B112" s="939"/>
      <c r="C112" s="940"/>
      <c r="D112" s="940"/>
      <c r="E112" s="940"/>
      <c r="F112" s="940"/>
      <c r="G112" s="941"/>
      <c r="H112" s="939"/>
      <c r="I112" s="940"/>
      <c r="J112" s="940"/>
      <c r="K112" s="940"/>
      <c r="L112" s="941"/>
      <c r="M112" s="185"/>
      <c r="N112" s="185"/>
    </row>
    <row r="113" spans="2:14" x14ac:dyDescent="0.25">
      <c r="B113" s="939"/>
      <c r="C113" s="940"/>
      <c r="D113" s="940"/>
      <c r="E113" s="940"/>
      <c r="F113" s="940"/>
      <c r="G113" s="941"/>
      <c r="H113" s="939"/>
      <c r="I113" s="940"/>
      <c r="J113" s="940"/>
      <c r="K113" s="940"/>
      <c r="L113" s="941"/>
      <c r="M113" s="185"/>
      <c r="N113" s="185"/>
    </row>
    <row r="114" spans="2:14" x14ac:dyDescent="0.25">
      <c r="B114" s="939"/>
      <c r="C114" s="940"/>
      <c r="D114" s="940"/>
      <c r="E114" s="940"/>
      <c r="F114" s="940"/>
      <c r="G114" s="941"/>
      <c r="H114" s="939"/>
      <c r="I114" s="940"/>
      <c r="J114" s="940"/>
      <c r="K114" s="940"/>
      <c r="L114" s="941"/>
      <c r="M114" s="185"/>
      <c r="N114" s="185"/>
    </row>
    <row r="115" spans="2:14" x14ac:dyDescent="0.25">
      <c r="B115" s="939"/>
      <c r="C115" s="940"/>
      <c r="D115" s="940"/>
      <c r="E115" s="940"/>
      <c r="F115" s="940"/>
      <c r="G115" s="941"/>
      <c r="H115" s="939"/>
      <c r="I115" s="940"/>
      <c r="J115" s="940"/>
      <c r="K115" s="940"/>
      <c r="L115" s="941"/>
      <c r="M115" s="185"/>
      <c r="N115" s="185"/>
    </row>
    <row r="116" spans="2:14" x14ac:dyDescent="0.25">
      <c r="B116" s="939"/>
      <c r="C116" s="940"/>
      <c r="D116" s="940"/>
      <c r="E116" s="940"/>
      <c r="F116" s="940"/>
      <c r="G116" s="941"/>
      <c r="H116" s="939"/>
      <c r="I116" s="940"/>
      <c r="J116" s="940"/>
      <c r="K116" s="940"/>
      <c r="L116" s="941"/>
      <c r="M116" s="185"/>
      <c r="N116" s="185"/>
    </row>
    <row r="117" spans="2:14" x14ac:dyDescent="0.25">
      <c r="B117" s="939"/>
      <c r="C117" s="940"/>
      <c r="D117" s="940"/>
      <c r="E117" s="940"/>
      <c r="F117" s="940"/>
      <c r="G117" s="941"/>
      <c r="H117" s="939"/>
      <c r="I117" s="940"/>
      <c r="J117" s="940"/>
      <c r="K117" s="940"/>
      <c r="L117" s="941"/>
      <c r="M117" s="185"/>
      <c r="N117" s="185"/>
    </row>
    <row r="118" spans="2:14" ht="15.75" thickBot="1" x14ac:dyDescent="0.3">
      <c r="B118" s="939"/>
      <c r="C118" s="940"/>
      <c r="D118" s="940"/>
      <c r="E118" s="940"/>
      <c r="F118" s="940"/>
      <c r="G118" s="941"/>
      <c r="H118" s="939"/>
      <c r="I118" s="940"/>
      <c r="J118" s="940"/>
      <c r="K118" s="940"/>
      <c r="L118" s="941"/>
      <c r="M118" s="185"/>
      <c r="N118" s="185"/>
    </row>
    <row r="119" spans="2:14" ht="15" customHeight="1" x14ac:dyDescent="0.25">
      <c r="B119" s="1104" t="s">
        <v>1097</v>
      </c>
      <c r="C119" s="1105"/>
      <c r="D119" s="1105"/>
      <c r="E119" s="1105"/>
      <c r="F119" s="1105"/>
      <c r="G119" s="1105"/>
      <c r="H119" s="1105" t="s">
        <v>938</v>
      </c>
      <c r="I119" s="1105"/>
      <c r="J119" s="1105"/>
      <c r="K119" s="1105"/>
      <c r="L119" s="1108"/>
      <c r="M119" s="185"/>
      <c r="N119" s="185"/>
    </row>
    <row r="120" spans="2:14" ht="15.75" thickBot="1" x14ac:dyDescent="0.3">
      <c r="B120" s="1106"/>
      <c r="C120" s="1107"/>
      <c r="D120" s="1107"/>
      <c r="E120" s="1107"/>
      <c r="F120" s="1107"/>
      <c r="G120" s="1107"/>
      <c r="H120" s="1107"/>
      <c r="I120" s="1107"/>
      <c r="J120" s="1107"/>
      <c r="K120" s="1107"/>
      <c r="L120" s="1109"/>
      <c r="M120" s="185"/>
      <c r="N120" s="185"/>
    </row>
    <row r="121" spans="2:14" x14ac:dyDescent="0.25">
      <c r="B121" s="939" t="s">
        <v>690</v>
      </c>
      <c r="C121" s="969"/>
      <c r="D121" s="969"/>
      <c r="E121" s="969"/>
      <c r="F121" s="969"/>
      <c r="G121" s="941"/>
      <c r="H121" s="939" t="s">
        <v>691</v>
      </c>
      <c r="I121" s="969"/>
      <c r="J121" s="969"/>
      <c r="K121" s="969"/>
      <c r="L121" s="941"/>
      <c r="M121" s="185"/>
      <c r="N121" s="185"/>
    </row>
    <row r="122" spans="2:14" x14ac:dyDescent="0.25">
      <c r="B122" s="939"/>
      <c r="C122" s="940"/>
      <c r="D122" s="940"/>
      <c r="E122" s="940"/>
      <c r="F122" s="940"/>
      <c r="G122" s="941"/>
      <c r="H122" s="939"/>
      <c r="I122" s="940"/>
      <c r="J122" s="940"/>
      <c r="K122" s="940"/>
      <c r="L122" s="941"/>
      <c r="M122" s="185"/>
      <c r="N122" s="185"/>
    </row>
    <row r="123" spans="2:14" x14ac:dyDescent="0.25">
      <c r="B123" s="939"/>
      <c r="C123" s="940"/>
      <c r="D123" s="940"/>
      <c r="E123" s="940"/>
      <c r="F123" s="940"/>
      <c r="G123" s="941"/>
      <c r="H123" s="939"/>
      <c r="I123" s="940"/>
      <c r="J123" s="940"/>
      <c r="K123" s="940"/>
      <c r="L123" s="941"/>
      <c r="M123" s="185"/>
      <c r="N123" s="185"/>
    </row>
    <row r="124" spans="2:14" x14ac:dyDescent="0.25">
      <c r="B124" s="939"/>
      <c r="C124" s="940"/>
      <c r="D124" s="940"/>
      <c r="E124" s="940"/>
      <c r="F124" s="940"/>
      <c r="G124" s="941"/>
      <c r="H124" s="939"/>
      <c r="I124" s="940"/>
      <c r="J124" s="940"/>
      <c r="K124" s="940"/>
      <c r="L124" s="941"/>
      <c r="M124" s="185"/>
      <c r="N124" s="185"/>
    </row>
    <row r="125" spans="2:14" x14ac:dyDescent="0.25">
      <c r="B125" s="939"/>
      <c r="C125" s="940"/>
      <c r="D125" s="940"/>
      <c r="E125" s="940"/>
      <c r="F125" s="940"/>
      <c r="G125" s="941"/>
      <c r="H125" s="939"/>
      <c r="I125" s="940"/>
      <c r="J125" s="940"/>
      <c r="K125" s="940"/>
      <c r="L125" s="941"/>
      <c r="M125" s="185"/>
      <c r="N125" s="185"/>
    </row>
    <row r="126" spans="2:14" x14ac:dyDescent="0.25">
      <c r="B126" s="939"/>
      <c r="C126" s="940"/>
      <c r="D126" s="940"/>
      <c r="E126" s="940"/>
      <c r="F126" s="940"/>
      <c r="G126" s="941"/>
      <c r="H126" s="939"/>
      <c r="I126" s="940"/>
      <c r="J126" s="940"/>
      <c r="K126" s="940"/>
      <c r="L126" s="941"/>
      <c r="M126" s="185"/>
      <c r="N126" s="185"/>
    </row>
    <row r="127" spans="2:14" x14ac:dyDescent="0.25">
      <c r="B127" s="939"/>
      <c r="C127" s="940"/>
      <c r="D127" s="940"/>
      <c r="E127" s="940"/>
      <c r="F127" s="940"/>
      <c r="G127" s="941"/>
      <c r="H127" s="939"/>
      <c r="I127" s="940"/>
      <c r="J127" s="940"/>
      <c r="K127" s="940"/>
      <c r="L127" s="941"/>
      <c r="M127" s="185"/>
      <c r="N127" s="185"/>
    </row>
    <row r="128" spans="2:14" x14ac:dyDescent="0.25">
      <c r="B128" s="939"/>
      <c r="C128" s="940"/>
      <c r="D128" s="940"/>
      <c r="E128" s="940"/>
      <c r="F128" s="940"/>
      <c r="G128" s="941"/>
      <c r="H128" s="939"/>
      <c r="I128" s="940"/>
      <c r="J128" s="940"/>
      <c r="K128" s="940"/>
      <c r="L128" s="941"/>
      <c r="M128" s="185"/>
      <c r="N128" s="185"/>
    </row>
    <row r="129" spans="2:14" x14ac:dyDescent="0.25">
      <c r="B129" s="939"/>
      <c r="C129" s="940"/>
      <c r="D129" s="940"/>
      <c r="E129" s="940"/>
      <c r="F129" s="940"/>
      <c r="G129" s="941"/>
      <c r="H129" s="939"/>
      <c r="I129" s="940"/>
      <c r="J129" s="940"/>
      <c r="K129" s="940"/>
      <c r="L129" s="941"/>
      <c r="M129" s="185"/>
      <c r="N129" s="185"/>
    </row>
    <row r="130" spans="2:14" x14ac:dyDescent="0.25">
      <c r="B130" s="939"/>
      <c r="C130" s="940"/>
      <c r="D130" s="940"/>
      <c r="E130" s="940"/>
      <c r="F130" s="940"/>
      <c r="G130" s="941"/>
      <c r="H130" s="939"/>
      <c r="I130" s="940"/>
      <c r="J130" s="940"/>
      <c r="K130" s="940"/>
      <c r="L130" s="941"/>
      <c r="M130" s="185"/>
      <c r="N130" s="185"/>
    </row>
    <row r="131" spans="2:14" x14ac:dyDescent="0.25">
      <c r="B131" s="939"/>
      <c r="C131" s="940"/>
      <c r="D131" s="940"/>
      <c r="E131" s="940"/>
      <c r="F131" s="940"/>
      <c r="G131" s="941"/>
      <c r="H131" s="939"/>
      <c r="I131" s="940"/>
      <c r="J131" s="940"/>
      <c r="K131" s="940"/>
      <c r="L131" s="941"/>
      <c r="M131" s="185"/>
      <c r="N131" s="185"/>
    </row>
    <row r="132" spans="2:14" x14ac:dyDescent="0.25">
      <c r="B132" s="939"/>
      <c r="C132" s="940"/>
      <c r="D132" s="940"/>
      <c r="E132" s="940"/>
      <c r="F132" s="940"/>
      <c r="G132" s="941"/>
      <c r="H132" s="939"/>
      <c r="I132" s="940"/>
      <c r="J132" s="940"/>
      <c r="K132" s="940"/>
      <c r="L132" s="941"/>
      <c r="M132" s="185"/>
      <c r="N132" s="185"/>
    </row>
    <row r="133" spans="2:14" x14ac:dyDescent="0.25">
      <c r="B133" s="939"/>
      <c r="C133" s="940"/>
      <c r="D133" s="940"/>
      <c r="E133" s="940"/>
      <c r="F133" s="940"/>
      <c r="G133" s="941"/>
      <c r="H133" s="939"/>
      <c r="I133" s="940"/>
      <c r="J133" s="940"/>
      <c r="K133" s="940"/>
      <c r="L133" s="941"/>
      <c r="M133" s="185"/>
      <c r="N133" s="185"/>
    </row>
    <row r="134" spans="2:14" ht="15.75" thickBot="1" x14ac:dyDescent="0.3">
      <c r="B134" s="939"/>
      <c r="C134" s="940"/>
      <c r="D134" s="940"/>
      <c r="E134" s="940"/>
      <c r="F134" s="940"/>
      <c r="G134" s="941"/>
      <c r="H134" s="939"/>
      <c r="I134" s="940"/>
      <c r="J134" s="940"/>
      <c r="K134" s="940"/>
      <c r="L134" s="941"/>
      <c r="M134" s="185"/>
      <c r="N134" s="185"/>
    </row>
    <row r="135" spans="2:14" ht="15" customHeight="1" x14ac:dyDescent="0.25">
      <c r="B135" s="1104" t="s">
        <v>1098</v>
      </c>
      <c r="C135" s="1105"/>
      <c r="D135" s="1105"/>
      <c r="E135" s="1105"/>
      <c r="F135" s="1105"/>
      <c r="G135" s="1105"/>
      <c r="H135" s="1105" t="s">
        <v>1099</v>
      </c>
      <c r="I135" s="1105"/>
      <c r="J135" s="1105"/>
      <c r="K135" s="1105"/>
      <c r="L135" s="1108"/>
      <c r="M135" s="185"/>
      <c r="N135" s="185"/>
    </row>
    <row r="136" spans="2:14" ht="15.75" thickBot="1" x14ac:dyDescent="0.3">
      <c r="B136" s="1106"/>
      <c r="C136" s="1107"/>
      <c r="D136" s="1107"/>
      <c r="E136" s="1107"/>
      <c r="F136" s="1107"/>
      <c r="G136" s="1107"/>
      <c r="H136" s="1107"/>
      <c r="I136" s="1107"/>
      <c r="J136" s="1107"/>
      <c r="K136" s="1107"/>
      <c r="L136" s="1109"/>
      <c r="M136" s="185"/>
      <c r="N136" s="185"/>
    </row>
    <row r="137" spans="2:14" x14ac:dyDescent="0.25">
      <c r="B137" s="939" t="s">
        <v>690</v>
      </c>
      <c r="C137" s="969"/>
      <c r="D137" s="969"/>
      <c r="E137" s="969"/>
      <c r="F137" s="969"/>
      <c r="G137" s="941"/>
      <c r="H137" s="939" t="s">
        <v>691</v>
      </c>
      <c r="I137" s="969"/>
      <c r="J137" s="969"/>
      <c r="K137" s="969"/>
      <c r="L137" s="941"/>
      <c r="M137" s="185"/>
      <c r="N137" s="185"/>
    </row>
    <row r="138" spans="2:14" x14ac:dyDescent="0.25">
      <c r="B138" s="939"/>
      <c r="C138" s="940"/>
      <c r="D138" s="940"/>
      <c r="E138" s="940"/>
      <c r="F138" s="940"/>
      <c r="G138" s="941"/>
      <c r="H138" s="939"/>
      <c r="I138" s="940"/>
      <c r="J138" s="940"/>
      <c r="K138" s="940"/>
      <c r="L138" s="941"/>
      <c r="M138" s="185"/>
      <c r="N138" s="185"/>
    </row>
    <row r="139" spans="2:14" x14ac:dyDescent="0.25">
      <c r="B139" s="939"/>
      <c r="C139" s="940"/>
      <c r="D139" s="940"/>
      <c r="E139" s="940"/>
      <c r="F139" s="940"/>
      <c r="G139" s="941"/>
      <c r="H139" s="939"/>
      <c r="I139" s="940"/>
      <c r="J139" s="940"/>
      <c r="K139" s="940"/>
      <c r="L139" s="941"/>
      <c r="M139" s="185"/>
      <c r="N139" s="185"/>
    </row>
    <row r="140" spans="2:14" x14ac:dyDescent="0.25">
      <c r="B140" s="939"/>
      <c r="C140" s="940"/>
      <c r="D140" s="940"/>
      <c r="E140" s="940"/>
      <c r="F140" s="940"/>
      <c r="G140" s="941"/>
      <c r="H140" s="939"/>
      <c r="I140" s="940"/>
      <c r="J140" s="940"/>
      <c r="K140" s="940"/>
      <c r="L140" s="941"/>
      <c r="M140" s="185"/>
      <c r="N140" s="185"/>
    </row>
    <row r="141" spans="2:14" x14ac:dyDescent="0.25">
      <c r="B141" s="939"/>
      <c r="C141" s="940"/>
      <c r="D141" s="940"/>
      <c r="E141" s="940"/>
      <c r="F141" s="940"/>
      <c r="G141" s="941"/>
      <c r="H141" s="939"/>
      <c r="I141" s="940"/>
      <c r="J141" s="940"/>
      <c r="K141" s="940"/>
      <c r="L141" s="941"/>
      <c r="M141" s="185"/>
      <c r="N141" s="185"/>
    </row>
    <row r="142" spans="2:14" x14ac:dyDescent="0.25">
      <c r="B142" s="939"/>
      <c r="C142" s="940"/>
      <c r="D142" s="940"/>
      <c r="E142" s="940"/>
      <c r="F142" s="940"/>
      <c r="G142" s="941"/>
      <c r="H142" s="939"/>
      <c r="I142" s="940"/>
      <c r="J142" s="940"/>
      <c r="K142" s="940"/>
      <c r="L142" s="941"/>
      <c r="M142" s="185"/>
      <c r="N142" s="185"/>
    </row>
    <row r="143" spans="2:14" x14ac:dyDescent="0.25">
      <c r="B143" s="939"/>
      <c r="C143" s="940"/>
      <c r="D143" s="940"/>
      <c r="E143" s="940"/>
      <c r="F143" s="940"/>
      <c r="G143" s="941"/>
      <c r="H143" s="939"/>
      <c r="I143" s="940"/>
      <c r="J143" s="940"/>
      <c r="K143" s="940"/>
      <c r="L143" s="941"/>
      <c r="M143" s="185"/>
      <c r="N143" s="185"/>
    </row>
    <row r="144" spans="2:14" x14ac:dyDescent="0.25">
      <c r="B144" s="939"/>
      <c r="C144" s="940"/>
      <c r="D144" s="940"/>
      <c r="E144" s="940"/>
      <c r="F144" s="940"/>
      <c r="G144" s="941"/>
      <c r="H144" s="939"/>
      <c r="I144" s="940"/>
      <c r="J144" s="940"/>
      <c r="K144" s="940"/>
      <c r="L144" s="941"/>
      <c r="M144" s="185"/>
      <c r="N144" s="185"/>
    </row>
    <row r="145" spans="2:14" x14ac:dyDescent="0.25">
      <c r="B145" s="939"/>
      <c r="C145" s="940"/>
      <c r="D145" s="940"/>
      <c r="E145" s="940"/>
      <c r="F145" s="940"/>
      <c r="G145" s="941"/>
      <c r="H145" s="939"/>
      <c r="I145" s="940"/>
      <c r="J145" s="940"/>
      <c r="K145" s="940"/>
      <c r="L145" s="941"/>
      <c r="M145" s="185"/>
      <c r="N145" s="185"/>
    </row>
    <row r="146" spans="2:14" x14ac:dyDescent="0.25">
      <c r="B146" s="939"/>
      <c r="C146" s="940"/>
      <c r="D146" s="940"/>
      <c r="E146" s="940"/>
      <c r="F146" s="940"/>
      <c r="G146" s="941"/>
      <c r="H146" s="939"/>
      <c r="I146" s="940"/>
      <c r="J146" s="940"/>
      <c r="K146" s="940"/>
      <c r="L146" s="941"/>
      <c r="M146" s="185"/>
      <c r="N146" s="185"/>
    </row>
    <row r="147" spans="2:14" x14ac:dyDescent="0.25">
      <c r="B147" s="939"/>
      <c r="C147" s="940"/>
      <c r="D147" s="940"/>
      <c r="E147" s="940"/>
      <c r="F147" s="940"/>
      <c r="G147" s="941"/>
      <c r="H147" s="939"/>
      <c r="I147" s="940"/>
      <c r="J147" s="940"/>
      <c r="K147" s="940"/>
      <c r="L147" s="941"/>
      <c r="M147" s="185"/>
      <c r="N147" s="185"/>
    </row>
    <row r="148" spans="2:14" x14ac:dyDescent="0.25">
      <c r="B148" s="939"/>
      <c r="C148" s="940"/>
      <c r="D148" s="940"/>
      <c r="E148" s="940"/>
      <c r="F148" s="940"/>
      <c r="G148" s="941"/>
      <c r="H148" s="939"/>
      <c r="I148" s="940"/>
      <c r="J148" s="940"/>
      <c r="K148" s="940"/>
      <c r="L148" s="941"/>
      <c r="M148" s="185"/>
      <c r="N148" s="185"/>
    </row>
    <row r="149" spans="2:14" x14ac:dyDescent="0.25">
      <c r="B149" s="939"/>
      <c r="C149" s="940"/>
      <c r="D149" s="940"/>
      <c r="E149" s="940"/>
      <c r="F149" s="940"/>
      <c r="G149" s="941"/>
      <c r="H149" s="939"/>
      <c r="I149" s="940"/>
      <c r="J149" s="940"/>
      <c r="K149" s="940"/>
      <c r="L149" s="941"/>
      <c r="M149" s="185"/>
      <c r="N149" s="185"/>
    </row>
    <row r="150" spans="2:14" ht="15.75" thickBot="1" x14ac:dyDescent="0.3">
      <c r="B150" s="939"/>
      <c r="C150" s="940"/>
      <c r="D150" s="940"/>
      <c r="E150" s="940"/>
      <c r="F150" s="940"/>
      <c r="G150" s="941"/>
      <c r="H150" s="939"/>
      <c r="I150" s="940"/>
      <c r="J150" s="940"/>
      <c r="K150" s="940"/>
      <c r="L150" s="941"/>
      <c r="M150" s="185"/>
      <c r="N150" s="185"/>
    </row>
    <row r="151" spans="2:14" ht="15" customHeight="1" x14ac:dyDescent="0.25">
      <c r="B151" s="1110" t="s">
        <v>1100</v>
      </c>
      <c r="C151" s="1111"/>
      <c r="D151" s="1111"/>
      <c r="E151" s="1111"/>
      <c r="F151" s="1111"/>
      <c r="G151" s="1112"/>
      <c r="H151" s="1110" t="s">
        <v>1101</v>
      </c>
      <c r="I151" s="1111"/>
      <c r="J151" s="1111"/>
      <c r="K151" s="1111"/>
      <c r="L151" s="1112"/>
      <c r="M151" s="185"/>
      <c r="N151" s="185"/>
    </row>
    <row r="152" spans="2:14" ht="15.75" thickBot="1" x14ac:dyDescent="0.3">
      <c r="B152" s="1101"/>
      <c r="C152" s="1102"/>
      <c r="D152" s="1102"/>
      <c r="E152" s="1102"/>
      <c r="F152" s="1102"/>
      <c r="G152" s="1103"/>
      <c r="H152" s="1101"/>
      <c r="I152" s="1102"/>
      <c r="J152" s="1102"/>
      <c r="K152" s="1102"/>
      <c r="L152" s="1103"/>
      <c r="M152" s="185"/>
      <c r="N152" s="185"/>
    </row>
    <row r="153" spans="2:14" x14ac:dyDescent="0.25">
      <c r="B153" s="936" t="s">
        <v>690</v>
      </c>
      <c r="C153" s="937"/>
      <c r="D153" s="937"/>
      <c r="E153" s="937"/>
      <c r="F153" s="937"/>
      <c r="G153" s="938"/>
      <c r="H153" s="936" t="s">
        <v>691</v>
      </c>
      <c r="I153" s="937"/>
      <c r="J153" s="937"/>
      <c r="K153" s="937"/>
      <c r="L153" s="938"/>
      <c r="M153" s="185"/>
      <c r="N153" s="185"/>
    </row>
    <row r="154" spans="2:14" x14ac:dyDescent="0.25">
      <c r="B154" s="939"/>
      <c r="C154" s="940"/>
      <c r="D154" s="940"/>
      <c r="E154" s="940"/>
      <c r="F154" s="940"/>
      <c r="G154" s="941"/>
      <c r="H154" s="939"/>
      <c r="I154" s="940"/>
      <c r="J154" s="940"/>
      <c r="K154" s="940"/>
      <c r="L154" s="941"/>
      <c r="M154" s="185"/>
      <c r="N154" s="185"/>
    </row>
    <row r="155" spans="2:14" x14ac:dyDescent="0.25">
      <c r="B155" s="939"/>
      <c r="C155" s="940"/>
      <c r="D155" s="940"/>
      <c r="E155" s="940"/>
      <c r="F155" s="940"/>
      <c r="G155" s="941"/>
      <c r="H155" s="939"/>
      <c r="I155" s="940"/>
      <c r="J155" s="940"/>
      <c r="K155" s="940"/>
      <c r="L155" s="941"/>
      <c r="M155" s="185"/>
      <c r="N155" s="185"/>
    </row>
    <row r="156" spans="2:14" x14ac:dyDescent="0.25">
      <c r="B156" s="939"/>
      <c r="C156" s="940"/>
      <c r="D156" s="940"/>
      <c r="E156" s="940"/>
      <c r="F156" s="940"/>
      <c r="G156" s="941"/>
      <c r="H156" s="939"/>
      <c r="I156" s="940"/>
      <c r="J156" s="940"/>
      <c r="K156" s="940"/>
      <c r="L156" s="941"/>
      <c r="M156" s="185"/>
      <c r="N156" s="185"/>
    </row>
    <row r="157" spans="2:14" x14ac:dyDescent="0.25">
      <c r="B157" s="939"/>
      <c r="C157" s="940"/>
      <c r="D157" s="940"/>
      <c r="E157" s="940"/>
      <c r="F157" s="940"/>
      <c r="G157" s="941"/>
      <c r="H157" s="939"/>
      <c r="I157" s="940"/>
      <c r="J157" s="940"/>
      <c r="K157" s="940"/>
      <c r="L157" s="941"/>
      <c r="M157" s="185"/>
      <c r="N157" s="185"/>
    </row>
    <row r="158" spans="2:14" x14ac:dyDescent="0.25">
      <c r="B158" s="939"/>
      <c r="C158" s="940"/>
      <c r="D158" s="940"/>
      <c r="E158" s="940"/>
      <c r="F158" s="940"/>
      <c r="G158" s="941"/>
      <c r="H158" s="939"/>
      <c r="I158" s="940"/>
      <c r="J158" s="940"/>
      <c r="K158" s="940"/>
      <c r="L158" s="941"/>
      <c r="M158" s="185"/>
      <c r="N158" s="185"/>
    </row>
    <row r="159" spans="2:14" x14ac:dyDescent="0.25">
      <c r="B159" s="939"/>
      <c r="C159" s="940"/>
      <c r="D159" s="940"/>
      <c r="E159" s="940"/>
      <c r="F159" s="940"/>
      <c r="G159" s="941"/>
      <c r="H159" s="939"/>
      <c r="I159" s="940"/>
      <c r="J159" s="940"/>
      <c r="K159" s="940"/>
      <c r="L159" s="941"/>
      <c r="M159" s="185"/>
      <c r="N159" s="185"/>
    </row>
    <row r="160" spans="2:14" x14ac:dyDescent="0.25">
      <c r="B160" s="939"/>
      <c r="C160" s="940"/>
      <c r="D160" s="940"/>
      <c r="E160" s="940"/>
      <c r="F160" s="940"/>
      <c r="G160" s="941"/>
      <c r="H160" s="939"/>
      <c r="I160" s="940"/>
      <c r="J160" s="940"/>
      <c r="K160" s="940"/>
      <c r="L160" s="941"/>
      <c r="M160" s="185"/>
      <c r="N160" s="185"/>
    </row>
    <row r="161" spans="2:14" x14ac:dyDescent="0.25">
      <c r="B161" s="939"/>
      <c r="C161" s="940"/>
      <c r="D161" s="940"/>
      <c r="E161" s="940"/>
      <c r="F161" s="940"/>
      <c r="G161" s="941"/>
      <c r="H161" s="939"/>
      <c r="I161" s="940"/>
      <c r="J161" s="940"/>
      <c r="K161" s="940"/>
      <c r="L161" s="941"/>
      <c r="M161" s="185"/>
      <c r="N161" s="185"/>
    </row>
    <row r="162" spans="2:14" x14ac:dyDescent="0.25">
      <c r="B162" s="939"/>
      <c r="C162" s="940"/>
      <c r="D162" s="940"/>
      <c r="E162" s="940"/>
      <c r="F162" s="940"/>
      <c r="G162" s="941"/>
      <c r="H162" s="939"/>
      <c r="I162" s="940"/>
      <c r="J162" s="940"/>
      <c r="K162" s="940"/>
      <c r="L162" s="941"/>
      <c r="M162" s="185"/>
      <c r="N162" s="185"/>
    </row>
    <row r="163" spans="2:14" x14ac:dyDescent="0.25">
      <c r="B163" s="939"/>
      <c r="C163" s="940"/>
      <c r="D163" s="940"/>
      <c r="E163" s="940"/>
      <c r="F163" s="940"/>
      <c r="G163" s="941"/>
      <c r="H163" s="939"/>
      <c r="I163" s="940"/>
      <c r="J163" s="940"/>
      <c r="K163" s="940"/>
      <c r="L163" s="941"/>
      <c r="M163" s="185"/>
      <c r="N163" s="185"/>
    </row>
    <row r="164" spans="2:14" x14ac:dyDescent="0.25">
      <c r="B164" s="939"/>
      <c r="C164" s="940"/>
      <c r="D164" s="940"/>
      <c r="E164" s="940"/>
      <c r="F164" s="940"/>
      <c r="G164" s="941"/>
      <c r="H164" s="939"/>
      <c r="I164" s="940"/>
      <c r="J164" s="940"/>
      <c r="K164" s="940"/>
      <c r="L164" s="941"/>
      <c r="M164" s="185"/>
      <c r="N164" s="185"/>
    </row>
    <row r="165" spans="2:14" x14ac:dyDescent="0.25">
      <c r="B165" s="939"/>
      <c r="C165" s="940"/>
      <c r="D165" s="940"/>
      <c r="E165" s="940"/>
      <c r="F165" s="940"/>
      <c r="G165" s="941"/>
      <c r="H165" s="939"/>
      <c r="I165" s="940"/>
      <c r="J165" s="940"/>
      <c r="K165" s="940"/>
      <c r="L165" s="941"/>
      <c r="M165" s="185"/>
      <c r="N165" s="185"/>
    </row>
    <row r="166" spans="2:14" x14ac:dyDescent="0.25">
      <c r="B166" s="939"/>
      <c r="C166" s="940"/>
      <c r="D166" s="940"/>
      <c r="E166" s="940"/>
      <c r="F166" s="940"/>
      <c r="G166" s="941"/>
      <c r="H166" s="939"/>
      <c r="I166" s="940"/>
      <c r="J166" s="940"/>
      <c r="K166" s="940"/>
      <c r="L166" s="941"/>
      <c r="M166" s="185"/>
      <c r="N166" s="185"/>
    </row>
    <row r="167" spans="2:14" ht="15" customHeight="1" x14ac:dyDescent="0.25">
      <c r="B167" s="1098"/>
      <c r="C167" s="1099"/>
      <c r="D167" s="1099"/>
      <c r="E167" s="1099"/>
      <c r="F167" s="1099"/>
      <c r="G167" s="1100"/>
      <c r="H167" s="1098"/>
      <c r="I167" s="1099"/>
      <c r="J167" s="1099"/>
      <c r="K167" s="1099"/>
      <c r="L167" s="1100"/>
      <c r="M167" s="185"/>
      <c r="N167" s="185"/>
    </row>
    <row r="168" spans="2:14" ht="15.75" thickBot="1" x14ac:dyDescent="0.3">
      <c r="B168" s="1101"/>
      <c r="C168" s="1102"/>
      <c r="D168" s="1102"/>
      <c r="E168" s="1102"/>
      <c r="F168" s="1102"/>
      <c r="G168" s="1103"/>
      <c r="H168" s="1101"/>
      <c r="I168" s="1102"/>
      <c r="J168" s="1102"/>
      <c r="K168" s="1102"/>
      <c r="L168" s="1103"/>
      <c r="M168" s="185"/>
      <c r="N168" s="185"/>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123"/>
  <sheetViews>
    <sheetView view="pageBreakPreview" zoomScaleNormal="100" zoomScaleSheetLayoutView="100" zoomScalePageLayoutView="110" workbookViewId="0">
      <selection activeCell="B123" sqref="B123:L123"/>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42578125" style="162" customWidth="1"/>
    <col min="13" max="13" width="11.42578125" style="162" hidden="1" customWidth="1"/>
    <col min="14" max="16384" width="11.42578125" style="162"/>
  </cols>
  <sheetData>
    <row r="1" spans="2:12" ht="27.75" customHeight="1" x14ac:dyDescent="0.25">
      <c r="B1" s="1130" t="s">
        <v>390</v>
      </c>
      <c r="C1" s="957"/>
      <c r="D1" s="957"/>
      <c r="E1" s="957"/>
      <c r="F1" s="957"/>
      <c r="G1" s="957"/>
      <c r="H1" s="957"/>
      <c r="I1" s="957"/>
      <c r="J1" s="957"/>
      <c r="K1" s="957"/>
      <c r="L1" s="1131"/>
    </row>
    <row r="2" spans="2:12" ht="11.25" customHeight="1" x14ac:dyDescent="0.25">
      <c r="B2" s="1132"/>
      <c r="C2" s="958"/>
      <c r="D2" s="958"/>
      <c r="E2" s="958"/>
      <c r="F2" s="958"/>
      <c r="G2" s="958"/>
      <c r="H2" s="958"/>
      <c r="I2" s="958"/>
      <c r="J2" s="958"/>
      <c r="K2" s="958"/>
      <c r="L2" s="1133"/>
    </row>
    <row r="3" spans="2:12" ht="24.95" customHeight="1" x14ac:dyDescent="0.25">
      <c r="B3" s="1134" t="s">
        <v>457</v>
      </c>
      <c r="C3" s="1135"/>
      <c r="D3" s="1135"/>
      <c r="E3" s="1136"/>
      <c r="F3" s="199">
        <v>43935</v>
      </c>
      <c r="G3" s="1134" t="s">
        <v>458</v>
      </c>
      <c r="H3" s="1135"/>
      <c r="I3" s="1136"/>
      <c r="J3" s="1137">
        <v>43936</v>
      </c>
      <c r="K3" s="1135"/>
      <c r="L3" s="1136"/>
    </row>
    <row r="4" spans="2:12" ht="24.95" customHeight="1" x14ac:dyDescent="0.25">
      <c r="B4" s="1138" t="s">
        <v>387</v>
      </c>
      <c r="C4" s="1125"/>
      <c r="D4" s="1125"/>
      <c r="E4" s="1125"/>
      <c r="F4" s="1125"/>
      <c r="G4" s="1139"/>
      <c r="H4" s="1140" t="s">
        <v>858</v>
      </c>
      <c r="I4" s="1141"/>
      <c r="J4" s="213" t="s">
        <v>2</v>
      </c>
      <c r="K4" s="949" t="s">
        <v>0</v>
      </c>
      <c r="L4" s="983"/>
    </row>
    <row r="5" spans="2:12" ht="24.95" customHeight="1" x14ac:dyDescent="0.25">
      <c r="B5" s="200"/>
      <c r="C5" s="201"/>
      <c r="D5" s="201"/>
      <c r="E5" s="201"/>
      <c r="F5" s="201"/>
      <c r="G5" s="202"/>
      <c r="H5" s="1123" t="s">
        <v>859</v>
      </c>
      <c r="I5" s="1124"/>
      <c r="J5" s="213">
        <v>2</v>
      </c>
      <c r="K5" s="949" t="s">
        <v>460</v>
      </c>
      <c r="L5" s="983"/>
    </row>
    <row r="6" spans="2:12" ht="24.95" customHeight="1" x14ac:dyDescent="0.25">
      <c r="B6" s="1125" t="s">
        <v>1067</v>
      </c>
      <c r="C6" s="1125"/>
      <c r="D6" s="1125"/>
      <c r="E6" s="1125"/>
      <c r="F6" s="1125"/>
      <c r="G6" s="1125"/>
      <c r="H6" s="1125"/>
      <c r="I6" s="1125"/>
      <c r="J6" s="1125"/>
      <c r="K6" s="1125"/>
      <c r="L6" s="1126"/>
    </row>
    <row r="7" spans="2:12" ht="15.75" customHeight="1" x14ac:dyDescent="0.25">
      <c r="B7" s="939" t="s">
        <v>688</v>
      </c>
      <c r="C7" s="940"/>
      <c r="D7" s="940"/>
      <c r="E7" s="940"/>
      <c r="F7" s="940"/>
      <c r="G7" s="941"/>
      <c r="H7" s="939" t="s">
        <v>689</v>
      </c>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0">
        <v>1</v>
      </c>
      <c r="C21" s="931"/>
      <c r="D21" s="931"/>
      <c r="E21" s="931"/>
      <c r="F21" s="931"/>
      <c r="G21" s="932"/>
      <c r="H21" s="942">
        <v>2</v>
      </c>
      <c r="I21" s="943"/>
      <c r="J21" s="943"/>
      <c r="K21" s="943"/>
      <c r="L21" s="944"/>
    </row>
    <row r="22" spans="2:12" ht="18" customHeight="1" thickBot="1" x14ac:dyDescent="0.3">
      <c r="B22" s="933"/>
      <c r="C22" s="934"/>
      <c r="D22" s="934"/>
      <c r="E22" s="934"/>
      <c r="F22" s="934"/>
      <c r="G22" s="935"/>
      <c r="H22" s="945"/>
      <c r="I22" s="946"/>
      <c r="J22" s="946"/>
      <c r="K22" s="946"/>
      <c r="L22" s="947"/>
    </row>
    <row r="23" spans="2:12" ht="15.75" customHeight="1" x14ac:dyDescent="0.25">
      <c r="B23" s="939" t="s">
        <v>688</v>
      </c>
      <c r="C23" s="940"/>
      <c r="D23" s="940"/>
      <c r="E23" s="940"/>
      <c r="F23" s="940"/>
      <c r="G23" s="941"/>
      <c r="H23" s="939" t="s">
        <v>689</v>
      </c>
      <c r="I23" s="940"/>
      <c r="J23" s="940"/>
      <c r="K23" s="940"/>
      <c r="L23" s="941"/>
    </row>
    <row r="24" spans="2:12" x14ac:dyDescent="0.25">
      <c r="B24" s="939"/>
      <c r="C24" s="940"/>
      <c r="D24" s="940"/>
      <c r="E24" s="940"/>
      <c r="F24" s="940"/>
      <c r="G24" s="941"/>
      <c r="H24" s="939"/>
      <c r="I24" s="940"/>
      <c r="J24" s="940"/>
      <c r="K24" s="940"/>
      <c r="L24" s="941"/>
    </row>
    <row r="25" spans="2:12" x14ac:dyDescent="0.25">
      <c r="B25" s="939"/>
      <c r="C25" s="940"/>
      <c r="D25" s="940"/>
      <c r="E25" s="940"/>
      <c r="F25" s="940"/>
      <c r="G25" s="941"/>
      <c r="H25" s="939"/>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0">
        <v>3</v>
      </c>
      <c r="C37" s="931"/>
      <c r="D37" s="931"/>
      <c r="E37" s="931"/>
      <c r="F37" s="931"/>
      <c r="G37" s="932"/>
      <c r="H37" s="942">
        <v>4</v>
      </c>
      <c r="I37" s="943"/>
      <c r="J37" s="943"/>
      <c r="K37" s="943"/>
      <c r="L37" s="944"/>
    </row>
    <row r="38" spans="2:12" ht="18" customHeight="1" thickBot="1" x14ac:dyDescent="0.3">
      <c r="B38" s="933"/>
      <c r="C38" s="934"/>
      <c r="D38" s="934"/>
      <c r="E38" s="934"/>
      <c r="F38" s="934"/>
      <c r="G38" s="935"/>
      <c r="H38" s="945"/>
      <c r="I38" s="946"/>
      <c r="J38" s="946"/>
      <c r="K38" s="946"/>
      <c r="L38" s="947"/>
    </row>
    <row r="39" spans="2:12" ht="131.25" customHeight="1" thickBot="1" x14ac:dyDescent="0.3">
      <c r="B39" s="1127" t="s">
        <v>1068</v>
      </c>
      <c r="C39" s="1128"/>
      <c r="D39" s="1128"/>
      <c r="E39" s="1128"/>
      <c r="F39" s="1128"/>
      <c r="G39" s="1128"/>
      <c r="H39" s="1128"/>
      <c r="I39" s="1128"/>
      <c r="J39" s="1128"/>
      <c r="K39" s="1128"/>
      <c r="L39" s="1129"/>
    </row>
    <row r="40" spans="2:12" ht="15.75" customHeight="1" x14ac:dyDescent="0.25">
      <c r="B40" s="936" t="s">
        <v>688</v>
      </c>
      <c r="C40" s="937"/>
      <c r="D40" s="937"/>
      <c r="E40" s="937"/>
      <c r="F40" s="937"/>
      <c r="G40" s="938"/>
      <c r="H40" s="936" t="s">
        <v>689</v>
      </c>
      <c r="I40" s="937"/>
      <c r="J40" s="937"/>
      <c r="K40" s="937"/>
      <c r="L40" s="938"/>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930">
        <v>5</v>
      </c>
      <c r="C54" s="931"/>
      <c r="D54" s="931"/>
      <c r="E54" s="931"/>
      <c r="F54" s="931"/>
      <c r="G54" s="932"/>
      <c r="H54" s="942">
        <v>6</v>
      </c>
      <c r="I54" s="943"/>
      <c r="J54" s="943"/>
      <c r="K54" s="943"/>
      <c r="L54" s="944"/>
    </row>
    <row r="55" spans="2:12" ht="18" customHeight="1" thickBot="1" x14ac:dyDescent="0.3">
      <c r="B55" s="933"/>
      <c r="C55" s="934"/>
      <c r="D55" s="934"/>
      <c r="E55" s="934"/>
      <c r="F55" s="934"/>
      <c r="G55" s="935"/>
      <c r="H55" s="945"/>
      <c r="I55" s="946"/>
      <c r="J55" s="946"/>
      <c r="K55" s="946"/>
      <c r="L55" s="947"/>
    </row>
    <row r="56" spans="2:12" ht="15.75" customHeight="1" x14ac:dyDescent="0.25">
      <c r="B56" s="936" t="s">
        <v>688</v>
      </c>
      <c r="C56" s="937"/>
      <c r="D56" s="937"/>
      <c r="E56" s="937"/>
      <c r="F56" s="937"/>
      <c r="G56" s="938"/>
      <c r="H56" s="936" t="s">
        <v>689</v>
      </c>
      <c r="I56" s="937"/>
      <c r="J56" s="937"/>
      <c r="K56" s="937"/>
      <c r="L56" s="938"/>
    </row>
    <row r="57" spans="2:12" x14ac:dyDescent="0.25">
      <c r="B57" s="939"/>
      <c r="C57" s="940"/>
      <c r="D57" s="940"/>
      <c r="E57" s="940"/>
      <c r="F57" s="940"/>
      <c r="G57" s="941"/>
      <c r="H57" s="939"/>
      <c r="I57" s="940"/>
      <c r="J57" s="940"/>
      <c r="K57" s="940"/>
      <c r="L57" s="941"/>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0">
        <v>7</v>
      </c>
      <c r="C70" s="931"/>
      <c r="D70" s="931"/>
      <c r="E70" s="931"/>
      <c r="F70" s="931"/>
      <c r="G70" s="932"/>
      <c r="H70" s="942">
        <v>8</v>
      </c>
      <c r="I70" s="943"/>
      <c r="J70" s="943"/>
      <c r="K70" s="943"/>
      <c r="L70" s="944"/>
    </row>
    <row r="71" spans="2:12" ht="18" customHeight="1" thickBot="1" x14ac:dyDescent="0.3">
      <c r="B71" s="933"/>
      <c r="C71" s="934"/>
      <c r="D71" s="934"/>
      <c r="E71" s="934"/>
      <c r="F71" s="934"/>
      <c r="G71" s="935"/>
      <c r="H71" s="945"/>
      <c r="I71" s="946"/>
      <c r="J71" s="946"/>
      <c r="K71" s="946"/>
      <c r="L71" s="947"/>
    </row>
    <row r="72" spans="2:12" ht="112.5" customHeight="1" thickBot="1" x14ac:dyDescent="0.3">
      <c r="B72" s="1120" t="s">
        <v>1069</v>
      </c>
      <c r="C72" s="1121"/>
      <c r="D72" s="1121"/>
      <c r="E72" s="1121"/>
      <c r="F72" s="1121"/>
      <c r="G72" s="1121"/>
      <c r="H72" s="1121"/>
      <c r="I72" s="1121"/>
      <c r="J72" s="1121"/>
      <c r="K72" s="1121"/>
      <c r="L72" s="1122"/>
    </row>
    <row r="73" spans="2:12" x14ac:dyDescent="0.25">
      <c r="B73" s="936" t="s">
        <v>690</v>
      </c>
      <c r="C73" s="937"/>
      <c r="D73" s="937"/>
      <c r="E73" s="937"/>
      <c r="F73" s="937"/>
      <c r="G73" s="938"/>
      <c r="H73" s="936" t="s">
        <v>691</v>
      </c>
      <c r="I73" s="937"/>
      <c r="J73" s="937"/>
      <c r="K73" s="937"/>
      <c r="L73" s="938"/>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ht="15" customHeight="1" x14ac:dyDescent="0.25">
      <c r="B87" s="942">
        <v>11</v>
      </c>
      <c r="C87" s="943"/>
      <c r="D87" s="943"/>
      <c r="E87" s="943"/>
      <c r="F87" s="943"/>
      <c r="G87" s="944"/>
      <c r="H87" s="942">
        <v>12</v>
      </c>
      <c r="I87" s="943"/>
      <c r="J87" s="943"/>
      <c r="K87" s="943"/>
      <c r="L87" s="944"/>
    </row>
    <row r="88" spans="2:12" ht="15.75" thickBot="1" x14ac:dyDescent="0.3">
      <c r="B88" s="945"/>
      <c r="C88" s="946"/>
      <c r="D88" s="946"/>
      <c r="E88" s="946"/>
      <c r="F88" s="946"/>
      <c r="G88" s="947"/>
      <c r="H88" s="945"/>
      <c r="I88" s="946"/>
      <c r="J88" s="946"/>
      <c r="K88" s="946"/>
      <c r="L88" s="947"/>
    </row>
    <row r="89" spans="2:12" ht="77.25" customHeight="1" thickBot="1" x14ac:dyDescent="0.3">
      <c r="B89" s="1120" t="s">
        <v>1070</v>
      </c>
      <c r="C89" s="1121"/>
      <c r="D89" s="1121"/>
      <c r="E89" s="1121"/>
      <c r="F89" s="1121"/>
      <c r="G89" s="1121"/>
      <c r="H89" s="1121"/>
      <c r="I89" s="1121"/>
      <c r="J89" s="1121"/>
      <c r="K89" s="1121"/>
      <c r="L89" s="1122"/>
    </row>
    <row r="90" spans="2:12" x14ac:dyDescent="0.25">
      <c r="B90" s="936" t="s">
        <v>690</v>
      </c>
      <c r="C90" s="937"/>
      <c r="D90" s="937"/>
      <c r="E90" s="937"/>
      <c r="F90" s="937"/>
      <c r="G90" s="938"/>
      <c r="H90" s="936" t="s">
        <v>691</v>
      </c>
      <c r="I90" s="937"/>
      <c r="J90" s="937"/>
      <c r="K90" s="937"/>
      <c r="L90" s="938"/>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x14ac:dyDescent="0.25">
      <c r="B103" s="939"/>
      <c r="C103" s="940"/>
      <c r="D103" s="940"/>
      <c r="E103" s="940"/>
      <c r="F103" s="940"/>
      <c r="G103" s="941"/>
      <c r="H103" s="939"/>
      <c r="I103" s="940"/>
      <c r="J103" s="940"/>
      <c r="K103" s="940"/>
      <c r="L103" s="941"/>
    </row>
    <row r="104" spans="2:12" ht="15" customHeight="1" x14ac:dyDescent="0.25">
      <c r="B104" s="942">
        <v>13</v>
      </c>
      <c r="C104" s="943"/>
      <c r="D104" s="943"/>
      <c r="E104" s="943"/>
      <c r="F104" s="943"/>
      <c r="G104" s="944"/>
      <c r="H104" s="942">
        <v>14</v>
      </c>
      <c r="I104" s="943"/>
      <c r="J104" s="943"/>
      <c r="K104" s="943"/>
      <c r="L104" s="944"/>
    </row>
    <row r="105" spans="2:12" ht="15.75" thickBot="1" x14ac:dyDescent="0.3">
      <c r="B105" s="945"/>
      <c r="C105" s="946"/>
      <c r="D105" s="946"/>
      <c r="E105" s="946"/>
      <c r="F105" s="946"/>
      <c r="G105" s="947"/>
      <c r="H105" s="945"/>
      <c r="I105" s="946"/>
      <c r="J105" s="946"/>
      <c r="K105" s="946"/>
      <c r="L105" s="947"/>
    </row>
    <row r="106" spans="2:12" ht="71.25" customHeight="1" thickBot="1" x14ac:dyDescent="0.3">
      <c r="B106" s="1120" t="s">
        <v>1071</v>
      </c>
      <c r="C106" s="1121"/>
      <c r="D106" s="1121"/>
      <c r="E106" s="1121"/>
      <c r="F106" s="1121"/>
      <c r="G106" s="1121"/>
      <c r="H106" s="1121"/>
      <c r="I106" s="1121"/>
      <c r="J106" s="1121"/>
      <c r="K106" s="1121"/>
      <c r="L106" s="1122"/>
    </row>
    <row r="107" spans="2:12" x14ac:dyDescent="0.25">
      <c r="B107" s="936" t="s">
        <v>690</v>
      </c>
      <c r="C107" s="937"/>
      <c r="D107" s="937"/>
      <c r="E107" s="937"/>
      <c r="F107" s="937"/>
      <c r="G107" s="938"/>
      <c r="H107" s="936" t="s">
        <v>691</v>
      </c>
      <c r="I107" s="937"/>
      <c r="J107" s="937"/>
      <c r="K107" s="937"/>
      <c r="L107" s="938"/>
    </row>
    <row r="108" spans="2:12" x14ac:dyDescent="0.25">
      <c r="B108" s="939"/>
      <c r="C108" s="940"/>
      <c r="D108" s="940"/>
      <c r="E108" s="940"/>
      <c r="F108" s="940"/>
      <c r="G108" s="941"/>
      <c r="H108" s="939"/>
      <c r="I108" s="940"/>
      <c r="J108" s="940"/>
      <c r="K108" s="940"/>
      <c r="L108" s="941"/>
    </row>
    <row r="109" spans="2:12" x14ac:dyDescent="0.25">
      <c r="B109" s="939"/>
      <c r="C109" s="940"/>
      <c r="D109" s="940"/>
      <c r="E109" s="940"/>
      <c r="F109" s="940"/>
      <c r="G109" s="941"/>
      <c r="H109" s="939"/>
      <c r="I109" s="940"/>
      <c r="J109" s="940"/>
      <c r="K109" s="940"/>
      <c r="L109" s="941"/>
    </row>
    <row r="110" spans="2:12" x14ac:dyDescent="0.25">
      <c r="B110" s="939"/>
      <c r="C110" s="940"/>
      <c r="D110" s="940"/>
      <c r="E110" s="940"/>
      <c r="F110" s="940"/>
      <c r="G110" s="941"/>
      <c r="H110" s="939"/>
      <c r="I110" s="940"/>
      <c r="J110" s="940"/>
      <c r="K110" s="940"/>
      <c r="L110" s="941"/>
    </row>
    <row r="111" spans="2:12" x14ac:dyDescent="0.25">
      <c r="B111" s="939"/>
      <c r="C111" s="940"/>
      <c r="D111" s="940"/>
      <c r="E111" s="940"/>
      <c r="F111" s="940"/>
      <c r="G111" s="941"/>
      <c r="H111" s="939"/>
      <c r="I111" s="940"/>
      <c r="J111" s="940"/>
      <c r="K111" s="940"/>
      <c r="L111" s="941"/>
    </row>
    <row r="112" spans="2:12"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x14ac:dyDescent="0.25">
      <c r="B115" s="939"/>
      <c r="C115" s="940"/>
      <c r="D115" s="940"/>
      <c r="E115" s="940"/>
      <c r="F115" s="940"/>
      <c r="G115" s="941"/>
      <c r="H115" s="939"/>
      <c r="I115" s="940"/>
      <c r="J115" s="940"/>
      <c r="K115" s="940"/>
      <c r="L115" s="941"/>
    </row>
    <row r="116" spans="2:12" x14ac:dyDescent="0.25">
      <c r="B116" s="939"/>
      <c r="C116" s="940"/>
      <c r="D116" s="940"/>
      <c r="E116" s="940"/>
      <c r="F116" s="940"/>
      <c r="G116" s="941"/>
      <c r="H116" s="939"/>
      <c r="I116" s="940"/>
      <c r="J116" s="940"/>
      <c r="K116" s="940"/>
      <c r="L116" s="941"/>
    </row>
    <row r="117" spans="2:12" x14ac:dyDescent="0.25">
      <c r="B117" s="939"/>
      <c r="C117" s="940"/>
      <c r="D117" s="940"/>
      <c r="E117" s="940"/>
      <c r="F117" s="940"/>
      <c r="G117" s="941"/>
      <c r="H117" s="939"/>
      <c r="I117" s="940"/>
      <c r="J117" s="940"/>
      <c r="K117" s="940"/>
      <c r="L117" s="941"/>
    </row>
    <row r="118" spans="2:12" x14ac:dyDescent="0.25">
      <c r="B118" s="939"/>
      <c r="C118" s="940"/>
      <c r="D118" s="940"/>
      <c r="E118" s="940"/>
      <c r="F118" s="940"/>
      <c r="G118" s="941"/>
      <c r="H118" s="939"/>
      <c r="I118" s="940"/>
      <c r="J118" s="940"/>
      <c r="K118" s="940"/>
      <c r="L118" s="941"/>
    </row>
    <row r="119" spans="2:12" x14ac:dyDescent="0.25">
      <c r="B119" s="939"/>
      <c r="C119" s="940"/>
      <c r="D119" s="940"/>
      <c r="E119" s="940"/>
      <c r="F119" s="940"/>
      <c r="G119" s="941"/>
      <c r="H119" s="939"/>
      <c r="I119" s="940"/>
      <c r="J119" s="940"/>
      <c r="K119" s="940"/>
      <c r="L119" s="941"/>
    </row>
    <row r="120" spans="2:12" x14ac:dyDescent="0.25">
      <c r="B120" s="939"/>
      <c r="C120" s="940"/>
      <c r="D120" s="940"/>
      <c r="E120" s="940"/>
      <c r="F120" s="940"/>
      <c r="G120" s="941"/>
      <c r="H120" s="939"/>
      <c r="I120" s="940"/>
      <c r="J120" s="940"/>
      <c r="K120" s="940"/>
      <c r="L120" s="941"/>
    </row>
    <row r="121" spans="2:12" ht="15" customHeight="1" x14ac:dyDescent="0.25">
      <c r="B121" s="942">
        <v>15</v>
      </c>
      <c r="C121" s="943"/>
      <c r="D121" s="943"/>
      <c r="E121" s="943"/>
      <c r="F121" s="943"/>
      <c r="G121" s="944"/>
      <c r="H121" s="942">
        <v>16</v>
      </c>
      <c r="I121" s="943"/>
      <c r="J121" s="943"/>
      <c r="K121" s="943"/>
      <c r="L121" s="944"/>
    </row>
    <row r="122" spans="2:12" ht="15.75" thickBot="1" x14ac:dyDescent="0.3">
      <c r="B122" s="945"/>
      <c r="C122" s="946"/>
      <c r="D122" s="946"/>
      <c r="E122" s="946"/>
      <c r="F122" s="946"/>
      <c r="G122" s="947"/>
      <c r="H122" s="945"/>
      <c r="I122" s="946"/>
      <c r="J122" s="946"/>
      <c r="K122" s="946"/>
      <c r="L122" s="947"/>
    </row>
    <row r="123" spans="2:12" ht="114.75" customHeight="1" thickBot="1" x14ac:dyDescent="0.3">
      <c r="B123" s="1120" t="s">
        <v>1072</v>
      </c>
      <c r="C123" s="1121"/>
      <c r="D123" s="1121"/>
      <c r="E123" s="1121"/>
      <c r="F123" s="1121"/>
      <c r="G123" s="1121"/>
      <c r="H123" s="1121"/>
      <c r="I123" s="1121"/>
      <c r="J123" s="1121"/>
      <c r="K123" s="1121"/>
      <c r="L123" s="1122"/>
    </row>
  </sheetData>
  <mergeCells count="43">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G36"/>
    <mergeCell ref="H23:L36"/>
    <mergeCell ref="B37:G38"/>
    <mergeCell ref="H37:L38"/>
    <mergeCell ref="B39:L39"/>
    <mergeCell ref="B89:L89"/>
    <mergeCell ref="B54:G55"/>
    <mergeCell ref="H54:L55"/>
    <mergeCell ref="B56:G69"/>
    <mergeCell ref="H56:L69"/>
    <mergeCell ref="B70:G71"/>
    <mergeCell ref="H70:L71"/>
    <mergeCell ref="B72:L72"/>
    <mergeCell ref="B73:G86"/>
    <mergeCell ref="H73:L86"/>
    <mergeCell ref="B87:G88"/>
    <mergeCell ref="H87:L88"/>
    <mergeCell ref="B121:G122"/>
    <mergeCell ref="H121:L122"/>
    <mergeCell ref="B123:L123"/>
    <mergeCell ref="B90:G103"/>
    <mergeCell ref="H90:L103"/>
    <mergeCell ref="B104:G105"/>
    <mergeCell ref="H104:L105"/>
    <mergeCell ref="B106:L106"/>
    <mergeCell ref="B107:G120"/>
    <mergeCell ref="H107:L120"/>
  </mergeCells>
  <pageMargins left="0.62992125984251968" right="0.23622047244094491" top="0.74803149606299213" bottom="0.74803149606299213" header="0.31496062992125984" footer="0.31496062992125984"/>
  <pageSetup scale="21"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89"/>
  <sheetViews>
    <sheetView view="pageBreakPreview" topLeftCell="A72" zoomScaleNormal="100" zoomScaleSheetLayoutView="100" zoomScalePageLayoutView="110" workbookViewId="0">
      <selection activeCell="B91" sqref="B91"/>
    </sheetView>
  </sheetViews>
  <sheetFormatPr baseColWidth="10" defaultColWidth="11.42578125" defaultRowHeight="15" x14ac:dyDescent="0.25"/>
  <cols>
    <col min="1" max="1" width="3.5703125" style="162" customWidth="1"/>
    <col min="2" max="2" width="4.7109375" style="162" customWidth="1"/>
    <col min="3" max="3" width="8.28515625" style="162" customWidth="1"/>
    <col min="4" max="4" width="8" style="162" customWidth="1"/>
    <col min="5" max="5" width="11.42578125" style="162"/>
    <col min="6" max="6" width="11.85546875" style="162" customWidth="1"/>
    <col min="7" max="7" width="16.28515625" style="162" customWidth="1"/>
    <col min="8" max="8" width="8.5703125" style="162" customWidth="1"/>
    <col min="9" max="9" width="22.42578125" style="162" customWidth="1"/>
    <col min="10" max="10" width="11.7109375" style="162" customWidth="1"/>
    <col min="11" max="11" width="13.42578125" style="162" customWidth="1"/>
    <col min="12" max="12" width="9.42578125" style="162" customWidth="1"/>
    <col min="13" max="13" width="11.42578125" style="162" hidden="1" customWidth="1"/>
    <col min="14" max="16384" width="11.42578125" style="162"/>
  </cols>
  <sheetData>
    <row r="1" spans="2:12" ht="27.75" customHeight="1" x14ac:dyDescent="0.25">
      <c r="B1" s="1130" t="s">
        <v>390</v>
      </c>
      <c r="C1" s="957"/>
      <c r="D1" s="957"/>
      <c r="E1" s="957"/>
      <c r="F1" s="957"/>
      <c r="G1" s="957"/>
      <c r="H1" s="957"/>
      <c r="I1" s="957"/>
      <c r="J1" s="957"/>
      <c r="K1" s="957"/>
      <c r="L1" s="1131"/>
    </row>
    <row r="2" spans="2:12" ht="11.25" customHeight="1" x14ac:dyDescent="0.25">
      <c r="B2" s="1132"/>
      <c r="C2" s="958"/>
      <c r="D2" s="958"/>
      <c r="E2" s="958"/>
      <c r="F2" s="958"/>
      <c r="G2" s="958"/>
      <c r="H2" s="958"/>
      <c r="I2" s="958"/>
      <c r="J2" s="958"/>
      <c r="K2" s="958"/>
      <c r="L2" s="1133"/>
    </row>
    <row r="3" spans="2:12" ht="24.95" customHeight="1" x14ac:dyDescent="0.25">
      <c r="B3" s="1134" t="s">
        <v>457</v>
      </c>
      <c r="C3" s="1135"/>
      <c r="D3" s="1135"/>
      <c r="E3" s="1136"/>
      <c r="F3" s="199">
        <v>43935</v>
      </c>
      <c r="G3" s="1134" t="s">
        <v>458</v>
      </c>
      <c r="H3" s="1135"/>
      <c r="I3" s="1136"/>
      <c r="J3" s="1137">
        <v>43936</v>
      </c>
      <c r="K3" s="1135"/>
      <c r="L3" s="1136"/>
    </row>
    <row r="4" spans="2:12" ht="24.95" customHeight="1" x14ac:dyDescent="0.25">
      <c r="B4" s="1138" t="s">
        <v>387</v>
      </c>
      <c r="C4" s="1125"/>
      <c r="D4" s="1125"/>
      <c r="E4" s="1125"/>
      <c r="F4" s="1125"/>
      <c r="G4" s="1139"/>
      <c r="H4" s="1140" t="s">
        <v>858</v>
      </c>
      <c r="I4" s="1141"/>
      <c r="J4" s="213" t="s">
        <v>2</v>
      </c>
      <c r="K4" s="949" t="s">
        <v>0</v>
      </c>
      <c r="L4" s="983"/>
    </row>
    <row r="5" spans="2:12" ht="24.95" customHeight="1" x14ac:dyDescent="0.25">
      <c r="B5" s="200"/>
      <c r="C5" s="201"/>
      <c r="D5" s="201"/>
      <c r="E5" s="201"/>
      <c r="F5" s="201"/>
      <c r="G5" s="202"/>
      <c r="H5" s="1123" t="s">
        <v>859</v>
      </c>
      <c r="I5" s="1124"/>
      <c r="J5" s="213">
        <v>2</v>
      </c>
      <c r="K5" s="949" t="s">
        <v>460</v>
      </c>
      <c r="L5" s="983"/>
    </row>
    <row r="6" spans="2:12" ht="24.95" customHeight="1" x14ac:dyDescent="0.25">
      <c r="B6" s="1125" t="s">
        <v>1073</v>
      </c>
      <c r="C6" s="1125"/>
      <c r="D6" s="1125"/>
      <c r="E6" s="1125"/>
      <c r="F6" s="1125"/>
      <c r="G6" s="1125"/>
      <c r="H6" s="1125"/>
      <c r="I6" s="1125"/>
      <c r="J6" s="1125"/>
      <c r="K6" s="1125"/>
      <c r="L6" s="1126"/>
    </row>
    <row r="7" spans="2:12" ht="15.75" customHeight="1" x14ac:dyDescent="0.25">
      <c r="B7" s="939" t="s">
        <v>688</v>
      </c>
      <c r="C7" s="940"/>
      <c r="D7" s="940"/>
      <c r="E7" s="940"/>
      <c r="F7" s="940"/>
      <c r="G7" s="941"/>
      <c r="H7" s="939" t="s">
        <v>689</v>
      </c>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930">
        <v>1</v>
      </c>
      <c r="C21" s="931"/>
      <c r="D21" s="931"/>
      <c r="E21" s="931"/>
      <c r="F21" s="931"/>
      <c r="G21" s="932"/>
      <c r="H21" s="942">
        <v>2</v>
      </c>
      <c r="I21" s="943"/>
      <c r="J21" s="943"/>
      <c r="K21" s="943"/>
      <c r="L21" s="944"/>
    </row>
    <row r="22" spans="2:12" ht="18" customHeight="1" thickBot="1" x14ac:dyDescent="0.3">
      <c r="B22" s="933"/>
      <c r="C22" s="934"/>
      <c r="D22" s="934"/>
      <c r="E22" s="934"/>
      <c r="F22" s="934"/>
      <c r="G22" s="935"/>
      <c r="H22" s="945"/>
      <c r="I22" s="946"/>
      <c r="J22" s="946"/>
      <c r="K22" s="946"/>
      <c r="L22" s="947"/>
    </row>
    <row r="23" spans="2:12" ht="15.75" customHeight="1" x14ac:dyDescent="0.25">
      <c r="B23" s="939" t="s">
        <v>688</v>
      </c>
      <c r="C23" s="940"/>
      <c r="D23" s="940"/>
      <c r="E23" s="940"/>
      <c r="F23" s="940"/>
      <c r="G23" s="941"/>
      <c r="H23" s="939" t="s">
        <v>689</v>
      </c>
      <c r="I23" s="940"/>
      <c r="J23" s="940"/>
      <c r="K23" s="940"/>
      <c r="L23" s="941"/>
    </row>
    <row r="24" spans="2:12" x14ac:dyDescent="0.25">
      <c r="B24" s="939"/>
      <c r="C24" s="940"/>
      <c r="D24" s="940"/>
      <c r="E24" s="940"/>
      <c r="F24" s="940"/>
      <c r="G24" s="941"/>
      <c r="H24" s="939"/>
      <c r="I24" s="940"/>
      <c r="J24" s="940"/>
      <c r="K24" s="940"/>
      <c r="L24" s="941"/>
    </row>
    <row r="25" spans="2:12" x14ac:dyDescent="0.25">
      <c r="B25" s="939"/>
      <c r="C25" s="940"/>
      <c r="D25" s="940"/>
      <c r="E25" s="940"/>
      <c r="F25" s="940"/>
      <c r="G25" s="941"/>
      <c r="H25" s="939"/>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930">
        <v>3</v>
      </c>
      <c r="C37" s="931"/>
      <c r="D37" s="931"/>
      <c r="E37" s="931"/>
      <c r="F37" s="931"/>
      <c r="G37" s="932"/>
      <c r="H37" s="942">
        <v>4</v>
      </c>
      <c r="I37" s="943"/>
      <c r="J37" s="943"/>
      <c r="K37" s="943"/>
      <c r="L37" s="944"/>
    </row>
    <row r="38" spans="2:12" ht="18" customHeight="1" thickBot="1" x14ac:dyDescent="0.3">
      <c r="B38" s="933"/>
      <c r="C38" s="934"/>
      <c r="D38" s="934"/>
      <c r="E38" s="934"/>
      <c r="F38" s="934"/>
      <c r="G38" s="935"/>
      <c r="H38" s="945"/>
      <c r="I38" s="946"/>
      <c r="J38" s="946"/>
      <c r="K38" s="946"/>
      <c r="L38" s="947"/>
    </row>
    <row r="39" spans="2:12" ht="123.75" customHeight="1" thickBot="1" x14ac:dyDescent="0.3">
      <c r="B39" s="1127" t="s">
        <v>1074</v>
      </c>
      <c r="C39" s="1128"/>
      <c r="D39" s="1128"/>
      <c r="E39" s="1128"/>
      <c r="F39" s="1128"/>
      <c r="G39" s="1128"/>
      <c r="H39" s="1128"/>
      <c r="I39" s="1128"/>
      <c r="J39" s="1128"/>
      <c r="K39" s="1128"/>
      <c r="L39" s="1129"/>
    </row>
    <row r="40" spans="2:12" x14ac:dyDescent="0.25">
      <c r="B40" s="936" t="s">
        <v>690</v>
      </c>
      <c r="C40" s="937"/>
      <c r="D40" s="937"/>
      <c r="E40" s="937"/>
      <c r="F40" s="937"/>
      <c r="G40" s="938"/>
      <c r="H40" s="936" t="s">
        <v>691</v>
      </c>
      <c r="I40" s="937"/>
      <c r="J40" s="937"/>
      <c r="K40" s="937"/>
      <c r="L40" s="938"/>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ht="15" customHeight="1" x14ac:dyDescent="0.25">
      <c r="B54" s="942">
        <v>5</v>
      </c>
      <c r="C54" s="943"/>
      <c r="D54" s="943"/>
      <c r="E54" s="943"/>
      <c r="F54" s="943"/>
      <c r="G54" s="944"/>
      <c r="H54" s="942">
        <v>6</v>
      </c>
      <c r="I54" s="943"/>
      <c r="J54" s="943"/>
      <c r="K54" s="943"/>
      <c r="L54" s="944"/>
    </row>
    <row r="55" spans="2:12" ht="15.75" thickBot="1" x14ac:dyDescent="0.3">
      <c r="B55" s="945"/>
      <c r="C55" s="946"/>
      <c r="D55" s="946"/>
      <c r="E55" s="946"/>
      <c r="F55" s="946"/>
      <c r="G55" s="947"/>
      <c r="H55" s="945"/>
      <c r="I55" s="946"/>
      <c r="J55" s="946"/>
      <c r="K55" s="946"/>
      <c r="L55" s="947"/>
    </row>
    <row r="56" spans="2:12" ht="66.75" customHeight="1" thickBot="1" x14ac:dyDescent="0.3">
      <c r="B56" s="1120" t="s">
        <v>1075</v>
      </c>
      <c r="C56" s="1121"/>
      <c r="D56" s="1121"/>
      <c r="E56" s="1121"/>
      <c r="F56" s="1121"/>
      <c r="G56" s="1121"/>
      <c r="H56" s="1121"/>
      <c r="I56" s="1121"/>
      <c r="J56" s="1121"/>
      <c r="K56" s="1121"/>
      <c r="L56" s="1122"/>
    </row>
    <row r="57" spans="2:12" x14ac:dyDescent="0.25">
      <c r="B57" s="936" t="s">
        <v>690</v>
      </c>
      <c r="C57" s="937"/>
      <c r="D57" s="937"/>
      <c r="E57" s="937"/>
      <c r="F57" s="937"/>
      <c r="G57" s="938"/>
      <c r="H57" s="936" t="s">
        <v>691</v>
      </c>
      <c r="I57" s="937"/>
      <c r="J57" s="937"/>
      <c r="K57" s="937"/>
      <c r="L57" s="938"/>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ht="15" customHeight="1" x14ac:dyDescent="0.25">
      <c r="B71" s="942">
        <v>7</v>
      </c>
      <c r="C71" s="943"/>
      <c r="D71" s="943"/>
      <c r="E71" s="943"/>
      <c r="F71" s="943"/>
      <c r="G71" s="944"/>
      <c r="H71" s="942">
        <v>8</v>
      </c>
      <c r="I71" s="943"/>
      <c r="J71" s="943"/>
      <c r="K71" s="943"/>
      <c r="L71" s="944"/>
    </row>
    <row r="72" spans="2:12" ht="15.75" thickBot="1" x14ac:dyDescent="0.3">
      <c r="B72" s="945"/>
      <c r="C72" s="946"/>
      <c r="D72" s="946"/>
      <c r="E72" s="946"/>
      <c r="F72" s="946"/>
      <c r="G72" s="947"/>
      <c r="H72" s="945"/>
      <c r="I72" s="946"/>
      <c r="J72" s="946"/>
      <c r="K72" s="946"/>
      <c r="L72" s="947"/>
    </row>
    <row r="73" spans="2:12" x14ac:dyDescent="0.25">
      <c r="B73" s="936" t="s">
        <v>690</v>
      </c>
      <c r="C73" s="937"/>
      <c r="D73" s="937"/>
      <c r="E73" s="937"/>
      <c r="F73" s="937"/>
      <c r="G73" s="938"/>
      <c r="H73" s="936" t="s">
        <v>691</v>
      </c>
      <c r="I73" s="937"/>
      <c r="J73" s="937"/>
      <c r="K73" s="937"/>
      <c r="L73" s="938"/>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ht="15" customHeight="1" x14ac:dyDescent="0.25">
      <c r="B87" s="942">
        <v>9</v>
      </c>
      <c r="C87" s="943"/>
      <c r="D87" s="943"/>
      <c r="E87" s="943"/>
      <c r="F87" s="943"/>
      <c r="G87" s="944"/>
      <c r="H87" s="942">
        <v>10</v>
      </c>
      <c r="I87" s="943"/>
      <c r="J87" s="943"/>
      <c r="K87" s="943"/>
      <c r="L87" s="944"/>
    </row>
    <row r="88" spans="2:12" ht="15.75" thickBot="1" x14ac:dyDescent="0.3">
      <c r="B88" s="945"/>
      <c r="C88" s="946"/>
      <c r="D88" s="946"/>
      <c r="E88" s="946"/>
      <c r="F88" s="946"/>
      <c r="G88" s="947"/>
      <c r="H88" s="945"/>
      <c r="I88" s="946"/>
      <c r="J88" s="946"/>
      <c r="K88" s="946"/>
      <c r="L88" s="947"/>
    </row>
    <row r="89" spans="2:12" ht="113.25" customHeight="1" thickBot="1" x14ac:dyDescent="0.3">
      <c r="B89" s="1120" t="s">
        <v>1076</v>
      </c>
      <c r="C89" s="1142"/>
      <c r="D89" s="1142"/>
      <c r="E89" s="1142"/>
      <c r="F89" s="1142"/>
      <c r="G89" s="1142"/>
      <c r="H89" s="1142"/>
      <c r="I89" s="1142"/>
      <c r="J89" s="1142"/>
      <c r="K89" s="1142"/>
      <c r="L89" s="1143"/>
    </row>
  </sheetData>
  <mergeCells count="33">
    <mergeCell ref="B21:G22"/>
    <mergeCell ref="H21:L22"/>
    <mergeCell ref="B1:L2"/>
    <mergeCell ref="B3:E3"/>
    <mergeCell ref="G3:I3"/>
    <mergeCell ref="J3:L3"/>
    <mergeCell ref="B4:G4"/>
    <mergeCell ref="H4:I4"/>
    <mergeCell ref="K4:L4"/>
    <mergeCell ref="H5:I5"/>
    <mergeCell ref="K5:L5"/>
    <mergeCell ref="B6:L6"/>
    <mergeCell ref="B7:G20"/>
    <mergeCell ref="H7:L20"/>
    <mergeCell ref="B71:G72"/>
    <mergeCell ref="H71:L72"/>
    <mergeCell ref="B23:G36"/>
    <mergeCell ref="H23:L36"/>
    <mergeCell ref="B37:G38"/>
    <mergeCell ref="H37:L38"/>
    <mergeCell ref="B39:L39"/>
    <mergeCell ref="B40:G53"/>
    <mergeCell ref="H40:L53"/>
    <mergeCell ref="B54:G55"/>
    <mergeCell ref="H54:L55"/>
    <mergeCell ref="B56:L56"/>
    <mergeCell ref="B57:G70"/>
    <mergeCell ref="H57:L70"/>
    <mergeCell ref="B73:G86"/>
    <mergeCell ref="H73:L86"/>
    <mergeCell ref="B87:G88"/>
    <mergeCell ref="H87:L88"/>
    <mergeCell ref="B89:L89"/>
  </mergeCells>
  <pageMargins left="0.62992125984251968" right="0.23622047244094491" top="0.74803149606299213" bottom="0.74803149606299213" header="0.31496062992125984" footer="0.31496062992125984"/>
  <pageSetup scale="2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16</vt:i4>
      </vt:variant>
    </vt:vector>
  </HeadingPairs>
  <TitlesOfParts>
    <vt:vector size="27" baseType="lpstr">
      <vt:lpstr>Formato</vt:lpstr>
      <vt:lpstr>Predial</vt:lpstr>
      <vt:lpstr>Financiero </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UF1-3</vt:lpstr>
      <vt:lpstr>Reg fotográfico ambiental UF2,1</vt:lpstr>
      <vt:lpstr>'Financiero '!Área_de_impresión</vt:lpstr>
      <vt:lpstr>Predial!Área_de_impresión</vt:lpstr>
      <vt:lpstr>'Reg fotográfico ambiental UF1-3'!Área_de_impresión</vt:lpstr>
      <vt:lpstr>'Reg fotográfico ambiental UF2,1'!Área_de_impresión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 fotográfico ambiental UF1-3'!Títulos_a_imprimir</vt:lpstr>
      <vt:lpstr>'Reg fotográfico ambiental UF2,1'!Títulos_a_imprimir</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dcterms:created xsi:type="dcterms:W3CDTF">2017-11-30T15:30:35Z</dcterms:created>
  <dcterms:modified xsi:type="dcterms:W3CDTF">2020-04-16T18:36:03Z</dcterms:modified>
</cp:coreProperties>
</file>